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Елена\Нива-Ф\Бухгалтерия Нива-Ф\Для сайта\"/>
    </mc:Choice>
  </mc:AlternateContent>
  <xr:revisionPtr revIDLastSave="0" documentId="13_ncr:1_{C20CEC79-97B9-4647-808E-FA9A071368F1}" xr6:coauthVersionLast="47" xr6:coauthVersionMax="47" xr10:uidLastSave="{00000000-0000-0000-0000-000000000000}"/>
  <bookViews>
    <workbookView xWindow="-120" yWindow="-120" windowWidth="24240" windowHeight="13140" xr2:uid="{EAE2CC33-51ED-41D3-9C76-07A86D2E9D77}"/>
  </bookViews>
  <sheets>
    <sheet name="2026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9" i="1" l="1"/>
  <c r="G409" i="1"/>
  <c r="E409" i="1"/>
  <c r="D409" i="1"/>
  <c r="P408" i="1"/>
  <c r="O406" i="1"/>
  <c r="N406" i="1"/>
  <c r="M406" i="1"/>
  <c r="L406" i="1"/>
  <c r="K406" i="1"/>
  <c r="J406" i="1"/>
  <c r="I406" i="1"/>
  <c r="H406" i="1"/>
  <c r="O405" i="1"/>
  <c r="N405" i="1"/>
  <c r="M405" i="1"/>
  <c r="L405" i="1"/>
  <c r="K405" i="1"/>
  <c r="J405" i="1"/>
  <c r="I405" i="1"/>
  <c r="H405" i="1"/>
  <c r="E405" i="1"/>
  <c r="P404" i="1"/>
  <c r="V404" i="1" s="1"/>
  <c r="G402" i="1"/>
  <c r="G406" i="1" s="1"/>
  <c r="F402" i="1"/>
  <c r="E402" i="1"/>
  <c r="P402" i="1" s="1"/>
  <c r="V402" i="1" s="1"/>
  <c r="D402" i="1"/>
  <c r="D406" i="1" s="1"/>
  <c r="P400" i="1"/>
  <c r="V400" i="1" s="1"/>
  <c r="P398" i="1"/>
  <c r="V398" i="1" s="1"/>
  <c r="P397" i="1"/>
  <c r="P396" i="1"/>
  <c r="V396" i="1" s="1"/>
  <c r="P395" i="1"/>
  <c r="P394" i="1"/>
  <c r="V394" i="1" s="1"/>
  <c r="P392" i="1"/>
  <c r="V392" i="1" s="1"/>
  <c r="F392" i="1"/>
  <c r="P390" i="1"/>
  <c r="V390" i="1" s="1"/>
  <c r="F390" i="1"/>
  <c r="E390" i="1"/>
  <c r="D390" i="1"/>
  <c r="F388" i="1"/>
  <c r="E388" i="1"/>
  <c r="D388" i="1"/>
  <c r="P388" i="1" s="1"/>
  <c r="V388" i="1" s="1"/>
  <c r="G386" i="1"/>
  <c r="F386" i="1"/>
  <c r="E386" i="1"/>
  <c r="D386" i="1"/>
  <c r="P386" i="1" s="1"/>
  <c r="V386" i="1" s="1"/>
  <c r="P384" i="1"/>
  <c r="V384" i="1" s="1"/>
  <c r="P383" i="1"/>
  <c r="P382" i="1"/>
  <c r="V382" i="1" s="1"/>
  <c r="F382" i="1"/>
  <c r="D382" i="1"/>
  <c r="V380" i="1"/>
  <c r="P380" i="1"/>
  <c r="G378" i="1"/>
  <c r="F378" i="1"/>
  <c r="P378" i="1" s="1"/>
  <c r="V378" i="1" s="1"/>
  <c r="D378" i="1"/>
  <c r="P376" i="1"/>
  <c r="V374" i="1"/>
  <c r="P374" i="1"/>
  <c r="F372" i="1"/>
  <c r="E372" i="1"/>
  <c r="P372" i="1" s="1"/>
  <c r="V372" i="1" s="1"/>
  <c r="P370" i="1"/>
  <c r="V370" i="1" s="1"/>
  <c r="G370" i="1"/>
  <c r="F367" i="1"/>
  <c r="F405" i="1" s="1"/>
  <c r="E367" i="1"/>
  <c r="E368" i="1" s="1"/>
  <c r="V366" i="1"/>
  <c r="P366" i="1"/>
  <c r="P365" i="1"/>
  <c r="V364" i="1"/>
  <c r="P364" i="1"/>
  <c r="P362" i="1"/>
  <c r="V362" i="1" s="1"/>
  <c r="F362" i="1"/>
  <c r="V360" i="1"/>
  <c r="P360" i="1"/>
  <c r="F360" i="1"/>
  <c r="V358" i="1"/>
  <c r="P358" i="1"/>
  <c r="P356" i="1"/>
  <c r="P355" i="1"/>
  <c r="P354" i="1"/>
  <c r="V354" i="1" s="1"/>
  <c r="E352" i="1"/>
  <c r="D352" i="1"/>
  <c r="P352" i="1" s="1"/>
  <c r="V352" i="1" s="1"/>
  <c r="E350" i="1"/>
  <c r="F349" i="1"/>
  <c r="F350" i="1" s="1"/>
  <c r="P350" i="1" s="1"/>
  <c r="V350" i="1" s="1"/>
  <c r="E349" i="1"/>
  <c r="G348" i="1"/>
  <c r="F348" i="1"/>
  <c r="E348" i="1"/>
  <c r="D348" i="1"/>
  <c r="P348" i="1" s="1"/>
  <c r="V348" i="1" s="1"/>
  <c r="G346" i="1"/>
  <c r="P346" i="1" s="1"/>
  <c r="V346" i="1" s="1"/>
  <c r="F344" i="1"/>
  <c r="P344" i="1" s="1"/>
  <c r="V344" i="1" s="1"/>
  <c r="P342" i="1"/>
  <c r="V342" i="1" s="1"/>
  <c r="P341" i="1"/>
  <c r="D340" i="1"/>
  <c r="F339" i="1"/>
  <c r="F340" i="1" s="1"/>
  <c r="P340" i="1" s="1"/>
  <c r="V340" i="1" s="1"/>
  <c r="P338" i="1"/>
  <c r="V338" i="1" s="1"/>
  <c r="F338" i="1"/>
  <c r="P336" i="1"/>
  <c r="V336" i="1" s="1"/>
  <c r="P334" i="1"/>
  <c r="F332" i="1"/>
  <c r="P332" i="1" s="1"/>
  <c r="E330" i="1"/>
  <c r="F329" i="1"/>
  <c r="F330" i="1" s="1"/>
  <c r="P330" i="1" s="1"/>
  <c r="V330" i="1" s="1"/>
  <c r="F328" i="1"/>
  <c r="P328" i="1" s="1"/>
  <c r="V328" i="1" s="1"/>
  <c r="P326" i="1"/>
  <c r="V326" i="1" s="1"/>
  <c r="E326" i="1"/>
  <c r="P324" i="1"/>
  <c r="V324" i="1" s="1"/>
  <c r="F324" i="1"/>
  <c r="E324" i="1"/>
  <c r="D324" i="1"/>
  <c r="P322" i="1"/>
  <c r="V322" i="1" s="1"/>
  <c r="D320" i="1"/>
  <c r="P320" i="1" s="1"/>
  <c r="V320" i="1" s="1"/>
  <c r="E318" i="1"/>
  <c r="D318" i="1"/>
  <c r="P318" i="1" s="1"/>
  <c r="V318" i="1" s="1"/>
  <c r="F316" i="1"/>
  <c r="E316" i="1"/>
  <c r="P316" i="1" s="1"/>
  <c r="V316" i="1" s="1"/>
  <c r="D316" i="1"/>
  <c r="P314" i="1"/>
  <c r="F312" i="1"/>
  <c r="D312" i="1"/>
  <c r="P312" i="1" s="1"/>
  <c r="V312" i="1" s="1"/>
  <c r="P310" i="1"/>
  <c r="V310" i="1" s="1"/>
  <c r="G308" i="1"/>
  <c r="F308" i="1"/>
  <c r="D308" i="1"/>
  <c r="P308" i="1" s="1"/>
  <c r="V308" i="1" s="1"/>
  <c r="V306" i="1"/>
  <c r="P306" i="1"/>
  <c r="P305" i="1"/>
  <c r="V304" i="1"/>
  <c r="P304" i="1"/>
  <c r="G302" i="1"/>
  <c r="P302" i="1" s="1"/>
  <c r="V302" i="1" s="1"/>
  <c r="V300" i="1"/>
  <c r="P300" i="1"/>
  <c r="P299" i="1"/>
  <c r="V298" i="1"/>
  <c r="P298" i="1"/>
  <c r="V296" i="1"/>
  <c r="P296" i="1"/>
  <c r="V294" i="1"/>
  <c r="P294" i="1"/>
  <c r="P293" i="1"/>
  <c r="V292" i="1"/>
  <c r="P292" i="1"/>
  <c r="F292" i="1"/>
  <c r="P290" i="1"/>
  <c r="P288" i="1"/>
  <c r="V288" i="1" s="1"/>
  <c r="E288" i="1"/>
  <c r="P286" i="1"/>
  <c r="V284" i="1"/>
  <c r="P284" i="1"/>
  <c r="F284" i="1"/>
  <c r="F282" i="1"/>
  <c r="P282" i="1" s="1"/>
  <c r="V282" i="1" s="1"/>
  <c r="V280" i="1"/>
  <c r="P280" i="1"/>
  <c r="P279" i="1"/>
  <c r="F278" i="1"/>
  <c r="P278" i="1" s="1"/>
  <c r="V278" i="1" s="1"/>
  <c r="P276" i="1"/>
  <c r="V276" i="1" s="1"/>
  <c r="P275" i="1"/>
  <c r="P274" i="1"/>
  <c r="V274" i="1" s="1"/>
  <c r="F272" i="1"/>
  <c r="E272" i="1"/>
  <c r="P272" i="1" s="1"/>
  <c r="V272" i="1" s="1"/>
  <c r="V270" i="1"/>
  <c r="P270" i="1"/>
  <c r="F270" i="1"/>
  <c r="V268" i="1"/>
  <c r="P268" i="1"/>
  <c r="P266" i="1"/>
  <c r="V266" i="1" s="1"/>
  <c r="P265" i="1"/>
  <c r="V264" i="1"/>
  <c r="P264" i="1"/>
  <c r="P263" i="1"/>
  <c r="P262" i="1"/>
  <c r="G262" i="1"/>
  <c r="E262" i="1"/>
  <c r="D262" i="1"/>
  <c r="P260" i="1"/>
  <c r="V260" i="1" s="1"/>
  <c r="F258" i="1"/>
  <c r="P258" i="1" s="1"/>
  <c r="V258" i="1" s="1"/>
  <c r="V256" i="1"/>
  <c r="P256" i="1"/>
  <c r="V254" i="1"/>
  <c r="P254" i="1"/>
  <c r="P253" i="1"/>
  <c r="P252" i="1"/>
  <c r="P250" i="1"/>
  <c r="V250" i="1" s="1"/>
  <c r="P249" i="1"/>
  <c r="F248" i="1"/>
  <c r="P248" i="1" s="1"/>
  <c r="P246" i="1"/>
  <c r="V246" i="1" s="1"/>
  <c r="F246" i="1"/>
  <c r="P244" i="1"/>
  <c r="V244" i="1" s="1"/>
  <c r="G242" i="1"/>
  <c r="F242" i="1"/>
  <c r="E242" i="1"/>
  <c r="D242" i="1"/>
  <c r="P242" i="1" s="1"/>
  <c r="V242" i="1" s="1"/>
  <c r="G241" i="1"/>
  <c r="V240" i="1"/>
  <c r="P240" i="1"/>
  <c r="P238" i="1"/>
  <c r="E236" i="1"/>
  <c r="D236" i="1"/>
  <c r="P236" i="1" s="1"/>
  <c r="V236" i="1" s="1"/>
  <c r="D235" i="1"/>
  <c r="V234" i="1"/>
  <c r="P234" i="1"/>
  <c r="F234" i="1"/>
  <c r="V232" i="1"/>
  <c r="P232" i="1"/>
  <c r="V230" i="1"/>
  <c r="P230" i="1"/>
  <c r="P229" i="1"/>
  <c r="G228" i="1"/>
  <c r="F228" i="1"/>
  <c r="D228" i="1"/>
  <c r="E227" i="1"/>
  <c r="E228" i="1" s="1"/>
  <c r="P226" i="1"/>
  <c r="V226" i="1" s="1"/>
  <c r="G226" i="1"/>
  <c r="F226" i="1"/>
  <c r="E226" i="1"/>
  <c r="D226" i="1"/>
  <c r="V224" i="1"/>
  <c r="P224" i="1"/>
  <c r="F224" i="1"/>
  <c r="V222" i="1"/>
  <c r="P222" i="1"/>
  <c r="F222" i="1"/>
  <c r="V220" i="1"/>
  <c r="P220" i="1"/>
  <c r="P219" i="1"/>
  <c r="V218" i="1"/>
  <c r="P218" i="1"/>
  <c r="G216" i="1"/>
  <c r="F216" i="1"/>
  <c r="P216" i="1" s="1"/>
  <c r="V216" i="1" s="1"/>
  <c r="D216" i="1"/>
  <c r="F215" i="1"/>
  <c r="F214" i="1"/>
  <c r="P214" i="1" s="1"/>
  <c r="V214" i="1" s="1"/>
  <c r="V212" i="1"/>
  <c r="P212" i="1"/>
  <c r="P211" i="1"/>
  <c r="P210" i="1"/>
  <c r="V210" i="1" s="1"/>
  <c r="P209" i="1"/>
  <c r="P208" i="1"/>
  <c r="V208" i="1" s="1"/>
  <c r="P207" i="1"/>
  <c r="P206" i="1"/>
  <c r="P205" i="1"/>
  <c r="P204" i="1"/>
  <c r="V204" i="1" s="1"/>
  <c r="F204" i="1"/>
  <c r="D204" i="1"/>
  <c r="P202" i="1"/>
  <c r="G202" i="1"/>
  <c r="P200" i="1"/>
  <c r="V200" i="1" s="1"/>
  <c r="P198" i="1"/>
  <c r="V198" i="1" s="1"/>
  <c r="F198" i="1"/>
  <c r="P196" i="1"/>
  <c r="V196" i="1" s="1"/>
  <c r="F196" i="1"/>
  <c r="P194" i="1"/>
  <c r="V194" i="1" s="1"/>
  <c r="G194" i="1"/>
  <c r="E194" i="1"/>
  <c r="V192" i="1"/>
  <c r="P192" i="1"/>
  <c r="V190" i="1"/>
  <c r="P190" i="1"/>
  <c r="P189" i="1"/>
  <c r="D188" i="1"/>
  <c r="P188" i="1" s="1"/>
  <c r="V188" i="1" s="1"/>
  <c r="E186" i="1"/>
  <c r="D186" i="1"/>
  <c r="P186" i="1" s="1"/>
  <c r="V186" i="1" s="1"/>
  <c r="P184" i="1"/>
  <c r="V184" i="1" s="1"/>
  <c r="G184" i="1"/>
  <c r="F184" i="1"/>
  <c r="E184" i="1"/>
  <c r="D184" i="1"/>
  <c r="V182" i="1"/>
  <c r="P182" i="1"/>
  <c r="P181" i="1"/>
  <c r="V180" i="1"/>
  <c r="P180" i="1"/>
  <c r="V178" i="1"/>
  <c r="P178" i="1"/>
  <c r="P176" i="1"/>
  <c r="V176" i="1" s="1"/>
  <c r="P175" i="1"/>
  <c r="F174" i="1"/>
  <c r="G173" i="1"/>
  <c r="G174" i="1" s="1"/>
  <c r="P174" i="1" s="1"/>
  <c r="V174" i="1" s="1"/>
  <c r="F173" i="1"/>
  <c r="V172" i="1"/>
  <c r="P172" i="1"/>
  <c r="P170" i="1"/>
  <c r="V170" i="1" s="1"/>
  <c r="P168" i="1"/>
  <c r="F166" i="1"/>
  <c r="E166" i="1"/>
  <c r="P166" i="1" s="1"/>
  <c r="V166" i="1" s="1"/>
  <c r="V164" i="1"/>
  <c r="P164" i="1"/>
  <c r="P163" i="1"/>
  <c r="P162" i="1"/>
  <c r="V162" i="1" s="1"/>
  <c r="P161" i="1"/>
  <c r="G160" i="1"/>
  <c r="F160" i="1"/>
  <c r="E160" i="1"/>
  <c r="D159" i="1"/>
  <c r="D160" i="1" s="1"/>
  <c r="P160" i="1" s="1"/>
  <c r="V160" i="1" s="1"/>
  <c r="G158" i="1"/>
  <c r="F158" i="1"/>
  <c r="E158" i="1"/>
  <c r="P158" i="1" s="1"/>
  <c r="V158" i="1" s="1"/>
  <c r="V156" i="1"/>
  <c r="P156" i="1"/>
  <c r="G154" i="1"/>
  <c r="E154" i="1"/>
  <c r="P154" i="1" s="1"/>
  <c r="V154" i="1" s="1"/>
  <c r="E153" i="1"/>
  <c r="P152" i="1"/>
  <c r="V152" i="1" s="1"/>
  <c r="P151" i="1"/>
  <c r="P150" i="1"/>
  <c r="V148" i="1"/>
  <c r="P146" i="1"/>
  <c r="F144" i="1"/>
  <c r="E144" i="1"/>
  <c r="D144" i="1"/>
  <c r="G143" i="1"/>
  <c r="G144" i="1" s="1"/>
  <c r="P142" i="1"/>
  <c r="V142" i="1" s="1"/>
  <c r="G142" i="1"/>
  <c r="P140" i="1"/>
  <c r="V140" i="1" s="1"/>
  <c r="P138" i="1"/>
  <c r="V138" i="1" s="1"/>
  <c r="F138" i="1"/>
  <c r="D136" i="1"/>
  <c r="F135" i="1"/>
  <c r="F136" i="1" s="1"/>
  <c r="P136" i="1" s="1"/>
  <c r="V136" i="1" s="1"/>
  <c r="P134" i="1"/>
  <c r="V134" i="1" s="1"/>
  <c r="G134" i="1"/>
  <c r="P133" i="1"/>
  <c r="V132" i="1"/>
  <c r="P132" i="1"/>
  <c r="P130" i="1"/>
  <c r="V130" i="1" s="1"/>
  <c r="P128" i="1"/>
  <c r="V128" i="1" s="1"/>
  <c r="P127" i="1"/>
  <c r="P126" i="1"/>
  <c r="V126" i="1" s="1"/>
  <c r="P125" i="1"/>
  <c r="P124" i="1"/>
  <c r="V124" i="1" s="1"/>
  <c r="P122" i="1"/>
  <c r="V122" i="1" s="1"/>
  <c r="V120" i="1"/>
  <c r="P120" i="1"/>
  <c r="P119" i="1"/>
  <c r="V118" i="1"/>
  <c r="P118" i="1"/>
  <c r="V116" i="1"/>
  <c r="P116" i="1"/>
  <c r="G114" i="1"/>
  <c r="F114" i="1"/>
  <c r="P114" i="1" s="1"/>
  <c r="V114" i="1" s="1"/>
  <c r="P112" i="1"/>
  <c r="P111" i="1"/>
  <c r="V110" i="1"/>
  <c r="P110" i="1"/>
  <c r="G108" i="1"/>
  <c r="F108" i="1"/>
  <c r="P108" i="1" s="1"/>
  <c r="V108" i="1" s="1"/>
  <c r="E108" i="1"/>
  <c r="D108" i="1"/>
  <c r="G106" i="1"/>
  <c r="F106" i="1"/>
  <c r="E106" i="1"/>
  <c r="D106" i="1"/>
  <c r="P106" i="1" s="1"/>
  <c r="V106" i="1" s="1"/>
  <c r="G104" i="1"/>
  <c r="F104" i="1"/>
  <c r="E104" i="1"/>
  <c r="D104" i="1"/>
  <c r="P104" i="1" s="1"/>
  <c r="V104" i="1" s="1"/>
  <c r="F103" i="1"/>
  <c r="F102" i="1"/>
  <c r="D102" i="1"/>
  <c r="P102" i="1" s="1"/>
  <c r="V102" i="1" s="1"/>
  <c r="P100" i="1"/>
  <c r="V100" i="1" s="1"/>
  <c r="V98" i="1"/>
  <c r="P98" i="1"/>
  <c r="P97" i="1"/>
  <c r="G96" i="1"/>
  <c r="F96" i="1"/>
  <c r="E96" i="1"/>
  <c r="D96" i="1"/>
  <c r="P96" i="1" s="1"/>
  <c r="V96" i="1" s="1"/>
  <c r="F95" i="1"/>
  <c r="G94" i="1"/>
  <c r="F94" i="1"/>
  <c r="E94" i="1"/>
  <c r="D94" i="1"/>
  <c r="P94" i="1" s="1"/>
  <c r="V94" i="1" s="1"/>
  <c r="V92" i="1"/>
  <c r="P92" i="1"/>
  <c r="E90" i="1"/>
  <c r="D90" i="1"/>
  <c r="P90" i="1" s="1"/>
  <c r="V90" i="1" s="1"/>
  <c r="P88" i="1"/>
  <c r="V88" i="1" s="1"/>
  <c r="E88" i="1"/>
  <c r="P86" i="1"/>
  <c r="V86" i="1" s="1"/>
  <c r="V84" i="1"/>
  <c r="P84" i="1"/>
  <c r="E82" i="1"/>
  <c r="P82" i="1" s="1"/>
  <c r="V82" i="1" s="1"/>
  <c r="V80" i="1"/>
  <c r="P80" i="1"/>
  <c r="V78" i="1"/>
  <c r="P78" i="1"/>
  <c r="P76" i="1"/>
  <c r="P75" i="1"/>
  <c r="P74" i="1"/>
  <c r="V74" i="1" s="1"/>
  <c r="V72" i="1"/>
  <c r="P72" i="1"/>
  <c r="V70" i="1"/>
  <c r="P70" i="1"/>
  <c r="P68" i="1"/>
  <c r="V68" i="1" s="1"/>
  <c r="P66" i="1"/>
  <c r="V66" i="1" s="1"/>
  <c r="F64" i="1"/>
  <c r="E64" i="1"/>
  <c r="D64" i="1"/>
  <c r="P64" i="1" s="1"/>
  <c r="V64" i="1" s="1"/>
  <c r="F62" i="1"/>
  <c r="P62" i="1" s="1"/>
  <c r="V62" i="1" s="1"/>
  <c r="V60" i="1"/>
  <c r="R60" i="1"/>
  <c r="Q60" i="1"/>
  <c r="P60" i="1"/>
  <c r="D60" i="1"/>
  <c r="F58" i="1"/>
  <c r="P58" i="1" s="1"/>
  <c r="V58" i="1" s="1"/>
  <c r="G56" i="1"/>
  <c r="F56" i="1"/>
  <c r="E56" i="1"/>
  <c r="D56" i="1"/>
  <c r="P56" i="1" s="1"/>
  <c r="V56" i="1" s="1"/>
  <c r="P54" i="1"/>
  <c r="V54" i="1" s="1"/>
  <c r="F52" i="1"/>
  <c r="P52" i="1" s="1"/>
  <c r="V52" i="1" s="1"/>
  <c r="V50" i="1"/>
  <c r="P50" i="1"/>
  <c r="V48" i="1"/>
  <c r="P48" i="1"/>
  <c r="F46" i="1"/>
  <c r="E46" i="1"/>
  <c r="P46" i="1" s="1"/>
  <c r="V46" i="1" s="1"/>
  <c r="D46" i="1"/>
  <c r="D45" i="1"/>
  <c r="V44" i="1"/>
  <c r="P44" i="1"/>
  <c r="G42" i="1"/>
  <c r="F42" i="1"/>
  <c r="P42" i="1" s="1"/>
  <c r="V42" i="1" s="1"/>
  <c r="E42" i="1"/>
  <c r="D42" i="1"/>
  <c r="P40" i="1"/>
  <c r="G40" i="1"/>
  <c r="F40" i="1"/>
  <c r="F38" i="1"/>
  <c r="P38" i="1" s="1"/>
  <c r="V38" i="1" s="1"/>
  <c r="V36" i="1"/>
  <c r="P36" i="1"/>
  <c r="P35" i="1"/>
  <c r="P34" i="1"/>
  <c r="V34" i="1" s="1"/>
  <c r="V32" i="1"/>
  <c r="P32" i="1"/>
  <c r="V30" i="1"/>
  <c r="P30" i="1"/>
  <c r="E30" i="1"/>
  <c r="V28" i="1"/>
  <c r="P28" i="1"/>
  <c r="P27" i="1"/>
  <c r="V26" i="1"/>
  <c r="P26" i="1"/>
  <c r="P25" i="1"/>
  <c r="G24" i="1"/>
  <c r="P24" i="1" s="1"/>
  <c r="V24" i="1" s="1"/>
  <c r="P22" i="1"/>
  <c r="V22" i="1" s="1"/>
  <c r="E22" i="1"/>
  <c r="P20" i="1"/>
  <c r="V20" i="1" s="1"/>
  <c r="F20" i="1"/>
  <c r="P18" i="1"/>
  <c r="V18" i="1" s="1"/>
  <c r="F18" i="1"/>
  <c r="D18" i="1"/>
  <c r="V16" i="1"/>
  <c r="P16" i="1"/>
  <c r="V14" i="1"/>
  <c r="P14" i="1"/>
  <c r="E14" i="1"/>
  <c r="V12" i="1"/>
  <c r="P12" i="1"/>
  <c r="F10" i="1"/>
  <c r="D10" i="1"/>
  <c r="P10" i="1" s="1"/>
  <c r="V10" i="1" s="1"/>
  <c r="V8" i="1"/>
  <c r="P8" i="1"/>
  <c r="G6" i="1"/>
  <c r="F6" i="1"/>
  <c r="E6" i="1"/>
  <c r="D6" i="1"/>
  <c r="P6" i="1" s="1"/>
  <c r="V6" i="1" s="1"/>
  <c r="G4" i="1"/>
  <c r="F4" i="1"/>
  <c r="D4" i="1"/>
  <c r="P4" i="1" s="1"/>
  <c r="V4" i="1" s="1"/>
  <c r="D3" i="1"/>
  <c r="P409" i="1" l="1"/>
  <c r="P228" i="1"/>
  <c r="V228" i="1" s="1"/>
  <c r="P368" i="1"/>
  <c r="V368" i="1" s="1"/>
  <c r="F406" i="1"/>
  <c r="P144" i="1"/>
  <c r="V144" i="1" s="1"/>
  <c r="E406" i="1"/>
  <c r="P406" i="1" s="1"/>
  <c r="F368" i="1"/>
  <c r="D405" i="1"/>
  <c r="G405" i="1"/>
  <c r="P40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N39" authorId="0" shapeId="0" xr:uid="{AD9BB9AD-16B6-44FB-B5B0-DF20DA59CB8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снят на поверку02.11 21874,47, подменка 1512,0
</t>
        </r>
      </text>
    </comment>
    <comment ref="O39" authorId="0" shapeId="0" xr:uid="{A0D45A1F-4FB6-49BB-96C9-C1F92D3B1102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новый счетчик 01.12 показ 0,40 
, подменка 1813,6</t>
        </r>
      </text>
    </comment>
    <comment ref="C108" authorId="0" shapeId="0" xr:uid="{255C22A1-0FA9-4A08-BCCD-DCE48F64F9CB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исправлено + 15вКт
</t>
        </r>
      </text>
    </comment>
    <comment ref="N375" authorId="0" shapeId="0" xr:uid="{2D3BE7F4-BECC-4995-A124-96EE588823D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11.11 снят на поверку 5216,23
</t>
        </r>
      </text>
    </comment>
  </commentList>
</comments>
</file>

<file path=xl/sharedStrings.xml><?xml version="1.0" encoding="utf-8"?>
<sst xmlns="http://schemas.openxmlformats.org/spreadsheetml/2006/main" count="716" uniqueCount="345">
  <si>
    <t>№ участка</t>
  </si>
  <si>
    <t>вводной  автомат</t>
  </si>
  <si>
    <t>кВт оплачено на 01.01.2025</t>
  </si>
  <si>
    <t>2026 год, в том числе по месяцам оплачено</t>
  </si>
  <si>
    <t>Январь 0,2838</t>
  </si>
  <si>
    <t>Февраль</t>
  </si>
  <si>
    <t>Март</t>
  </si>
  <si>
    <t>Апрель оплата  0,3037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</si>
  <si>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</si>
  <si>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</si>
  <si>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</si>
  <si>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</si>
  <si>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</si>
  <si>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</si>
  <si>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</si>
  <si>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</si>
  <si>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оплачено кВт</t>
  </si>
  <si>
    <t>показания на 10-18.10.2025 электросчетчиков</t>
  </si>
  <si>
    <t>показания на 28.02.2026</t>
  </si>
  <si>
    <t>дата выпуска счетчика</t>
  </si>
  <si>
    <t>Новая пломба</t>
  </si>
  <si>
    <t>примечание</t>
  </si>
  <si>
    <t>уч.1</t>
  </si>
  <si>
    <t>С50</t>
  </si>
  <si>
    <t>№63692</t>
  </si>
  <si>
    <t>Опломбировано</t>
  </si>
  <si>
    <t>уч.2</t>
  </si>
  <si>
    <t>С25</t>
  </si>
  <si>
    <t>№63694 63696,63700</t>
  </si>
  <si>
    <t>уч.3</t>
  </si>
  <si>
    <t>уч.4</t>
  </si>
  <si>
    <t>уч.5</t>
  </si>
  <si>
    <t>С40</t>
  </si>
  <si>
    <t>C40</t>
  </si>
  <si>
    <t>1994 замена!</t>
  </si>
  <si>
    <t>№63697</t>
  </si>
  <si>
    <r>
      <t xml:space="preserve">Опломбировано, </t>
    </r>
    <r>
      <rPr>
        <b/>
        <sz val="11"/>
        <color rgb="FFE40000"/>
        <rFont val="Calibri"/>
        <family val="2"/>
        <charset val="204"/>
        <scheme val="minor"/>
      </rPr>
      <t>НЕ МЕНЯЕТ ПОКАЗАНИЯ</t>
    </r>
  </si>
  <si>
    <t>уч.6</t>
  </si>
  <si>
    <t>C25</t>
  </si>
  <si>
    <t>уч.7</t>
  </si>
  <si>
    <t>уч.8</t>
  </si>
  <si>
    <t>С32</t>
  </si>
  <si>
    <t>уч.9</t>
  </si>
  <si>
    <t>С63</t>
  </si>
  <si>
    <t>уч.10</t>
  </si>
  <si>
    <t>№63637, 63636</t>
  </si>
  <si>
    <t>уч.11</t>
  </si>
  <si>
    <t>уч.12</t>
  </si>
  <si>
    <t>-</t>
  </si>
  <si>
    <t>Пустой участок</t>
  </si>
  <si>
    <t>уч.13</t>
  </si>
  <si>
    <t>???</t>
  </si>
  <si>
    <t>№63612, 63611</t>
  </si>
  <si>
    <t>уч.14</t>
  </si>
  <si>
    <t>уч.15</t>
  </si>
  <si>
    <t>уч.16</t>
  </si>
  <si>
    <t>уч.17</t>
  </si>
  <si>
    <t>№ 63698, 63699</t>
  </si>
  <si>
    <t>Опломбировано, ЗАМОК</t>
  </si>
  <si>
    <t>уч.18</t>
  </si>
  <si>
    <t>уч.19</t>
  </si>
  <si>
    <t>на территории</t>
  </si>
  <si>
    <t>ОШ 37</t>
  </si>
  <si>
    <t>уч.20</t>
  </si>
  <si>
    <t>уч.21</t>
  </si>
  <si>
    <t>уч.22</t>
  </si>
  <si>
    <t>№63686, 63679</t>
  </si>
  <si>
    <t>уч.23</t>
  </si>
  <si>
    <t>№63688, 63687</t>
  </si>
  <si>
    <t>уч.23 СКВ</t>
  </si>
  <si>
    <t>Не опломбировано</t>
  </si>
  <si>
    <t>уч.24</t>
  </si>
  <si>
    <t>№63677</t>
  </si>
  <si>
    <t>уч.25</t>
  </si>
  <si>
    <t>Не опломбировано. ШУ возле уч 26</t>
  </si>
  <si>
    <t>уч.26</t>
  </si>
  <si>
    <t>????</t>
  </si>
  <si>
    <t>уч.27</t>
  </si>
  <si>
    <t>уч.28</t>
  </si>
  <si>
    <t>2016, 2021</t>
  </si>
  <si>
    <t>№63680,63678</t>
  </si>
  <si>
    <t>уч.29</t>
  </si>
  <si>
    <t>уч.30</t>
  </si>
  <si>
    <t>№63689, 63690</t>
  </si>
  <si>
    <t>уч.31</t>
  </si>
  <si>
    <t>уч.32</t>
  </si>
  <si>
    <t>уч.32 СКВ</t>
  </si>
  <si>
    <t>уч.33</t>
  </si>
  <si>
    <t>уч.34</t>
  </si>
  <si>
    <t>уч.35</t>
  </si>
  <si>
    <t>выкл, замок</t>
  </si>
  <si>
    <t>Замок</t>
  </si>
  <si>
    <t>уч.36</t>
  </si>
  <si>
    <t>№63662, 63661</t>
  </si>
  <si>
    <t>уч.37</t>
  </si>
  <si>
    <t>уч.38</t>
  </si>
  <si>
    <t>№63664</t>
  </si>
  <si>
    <t>уч.39</t>
  </si>
  <si>
    <t>уч.40</t>
  </si>
  <si>
    <t>№63670, 63669</t>
  </si>
  <si>
    <t>уч.41</t>
  </si>
  <si>
    <t>№63681, 63682</t>
  </si>
  <si>
    <t>уч.42</t>
  </si>
  <si>
    <t>№63665</t>
  </si>
  <si>
    <r>
      <t xml:space="preserve">Опломбировано, </t>
    </r>
    <r>
      <rPr>
        <b/>
        <sz val="11"/>
        <color rgb="FFFF0000"/>
        <rFont val="Calibri"/>
        <family val="2"/>
        <charset val="204"/>
        <scheme val="minor"/>
      </rPr>
      <t>ЗАМОК</t>
    </r>
  </si>
  <si>
    <t>уч.43</t>
  </si>
  <si>
    <t>№63663</t>
  </si>
  <si>
    <t>уч.44</t>
  </si>
  <si>
    <t>уч.45</t>
  </si>
  <si>
    <t>ОШ37</t>
  </si>
  <si>
    <t>уч.46</t>
  </si>
  <si>
    <t>Объединен с уч 45</t>
  </si>
  <si>
    <t>уч.47</t>
  </si>
  <si>
    <t>уч.48</t>
  </si>
  <si>
    <t>№63656</t>
  </si>
  <si>
    <t>уч.49</t>
  </si>
  <si>
    <t>уч.50</t>
  </si>
  <si>
    <t>уч.51</t>
  </si>
  <si>
    <t>№63657, 63658,63659</t>
  </si>
  <si>
    <t>уч.52</t>
  </si>
  <si>
    <t>№63647, 63648</t>
  </si>
  <si>
    <t>уч.53</t>
  </si>
  <si>
    <t>замок</t>
  </si>
  <si>
    <t>Замок под ключ. Нет доступа в ШУ</t>
  </si>
  <si>
    <t>уч.54</t>
  </si>
  <si>
    <t>№63671</t>
  </si>
  <si>
    <t>уч.55</t>
  </si>
  <si>
    <t>уч.56</t>
  </si>
  <si>
    <t>уч.57</t>
  </si>
  <si>
    <t>Визуально не видно ввода</t>
  </si>
  <si>
    <t>уч.58</t>
  </si>
  <si>
    <t>уч.59</t>
  </si>
  <si>
    <t>уч.60</t>
  </si>
  <si>
    <t>уч.61</t>
  </si>
  <si>
    <t>№63626, 63627</t>
  </si>
  <si>
    <t>уч.62</t>
  </si>
  <si>
    <t>уч.63</t>
  </si>
  <si>
    <t>уч.64</t>
  </si>
  <si>
    <t>уч.65</t>
  </si>
  <si>
    <t>уч.66</t>
  </si>
  <si>
    <t>№0742</t>
  </si>
  <si>
    <t>уч.67</t>
  </si>
  <si>
    <t>№0782</t>
  </si>
  <si>
    <t>уч.68</t>
  </si>
  <si>
    <t>уч.69</t>
  </si>
  <si>
    <t>№63605</t>
  </si>
  <si>
    <t>уч.69 СКВ</t>
  </si>
  <si>
    <t>уч. 70</t>
  </si>
  <si>
    <t>№63601</t>
  </si>
  <si>
    <r>
      <t xml:space="preserve">Опломбировано </t>
    </r>
    <r>
      <rPr>
        <b/>
        <sz val="11"/>
        <color rgb="FFE40000"/>
        <rFont val="Calibri"/>
        <family val="2"/>
        <charset val="204"/>
        <scheme val="minor"/>
      </rPr>
      <t>(автомат под опломбир)</t>
    </r>
  </si>
  <si>
    <t>уч.71</t>
  </si>
  <si>
    <t>С255</t>
  </si>
  <si>
    <t>К/З</t>
  </si>
  <si>
    <t>уч.72</t>
  </si>
  <si>
    <t>уч.73</t>
  </si>
  <si>
    <t>уч.74</t>
  </si>
  <si>
    <t>уч.75</t>
  </si>
  <si>
    <t>уч.76</t>
  </si>
  <si>
    <t>№63606</t>
  </si>
  <si>
    <t>Опломбировано, Замена площадки под автомат</t>
  </si>
  <si>
    <t>уч.77</t>
  </si>
  <si>
    <t>уч.78</t>
  </si>
  <si>
    <t>уч.79</t>
  </si>
  <si>
    <t>новый с 01.01.25</t>
  </si>
  <si>
    <t>№63628, 63629</t>
  </si>
  <si>
    <t>уч.80</t>
  </si>
  <si>
    <t>63 ?</t>
  </si>
  <si>
    <r>
      <t>Опломбировано.</t>
    </r>
    <r>
      <rPr>
        <b/>
        <sz val="11"/>
        <color rgb="FFE40000"/>
        <rFont val="Calibri"/>
        <family val="2"/>
        <charset val="204"/>
        <scheme val="minor"/>
      </rPr>
      <t>СЧЕТЧИК НЕ РАБОТАЕТ!!!</t>
    </r>
  </si>
  <si>
    <t>уч.81</t>
  </si>
  <si>
    <t>уч.82</t>
  </si>
  <si>
    <t>№63619, 63618</t>
  </si>
  <si>
    <t xml:space="preserve">уч.83 </t>
  </si>
  <si>
    <t>№63617</t>
  </si>
  <si>
    <t>уч.84</t>
  </si>
  <si>
    <t>уч.85</t>
  </si>
  <si>
    <t>уч.86</t>
  </si>
  <si>
    <t>№ 63639, 63640</t>
  </si>
  <si>
    <t>уч.87</t>
  </si>
  <si>
    <t>уч.88</t>
  </si>
  <si>
    <t>№63620, 63616</t>
  </si>
  <si>
    <t>уч.89</t>
  </si>
  <si>
    <r>
      <t xml:space="preserve">Опломбировано. </t>
    </r>
    <r>
      <rPr>
        <b/>
        <sz val="11"/>
        <color rgb="FFE40000"/>
        <rFont val="Calibri"/>
        <family val="2"/>
        <charset val="204"/>
        <scheme val="minor"/>
      </rPr>
      <t>Не опломбировано ШУ скважины (ок)</t>
    </r>
  </si>
  <si>
    <t>уч.90</t>
  </si>
  <si>
    <t>уч.91</t>
  </si>
  <si>
    <t>уч.92</t>
  </si>
  <si>
    <t>уч.93</t>
  </si>
  <si>
    <t>уч.94</t>
  </si>
  <si>
    <t>уч.95</t>
  </si>
  <si>
    <t>№63630</t>
  </si>
  <si>
    <t>уч.96</t>
  </si>
  <si>
    <t>уч.97</t>
  </si>
  <si>
    <r>
      <rPr>
        <b/>
        <sz val="11"/>
        <rFont val="Calibri"/>
        <family val="2"/>
        <charset val="204"/>
        <scheme val="minor"/>
      </rPr>
      <t xml:space="preserve">Опломбировано. </t>
    </r>
    <r>
      <rPr>
        <b/>
        <sz val="11"/>
        <color rgb="FFE50000"/>
        <rFont val="Calibri"/>
        <family val="2"/>
        <charset val="204"/>
        <scheme val="minor"/>
      </rPr>
      <t>Вынос  на тер-рии участка.</t>
    </r>
  </si>
  <si>
    <t>уч.98</t>
  </si>
  <si>
    <t>№63638</t>
  </si>
  <si>
    <r>
      <rPr>
        <b/>
        <sz val="11"/>
        <rFont val="Calibri"/>
        <family val="2"/>
        <charset val="204"/>
        <scheme val="minor"/>
      </rPr>
      <t>Опломбировано</t>
    </r>
    <r>
      <rPr>
        <b/>
        <sz val="11"/>
        <color rgb="FFEE0000"/>
        <rFont val="Calibri"/>
        <family val="2"/>
        <charset val="204"/>
        <scheme val="minor"/>
      </rPr>
      <t xml:space="preserve"> Нет панели под пломбу</t>
    </r>
  </si>
  <si>
    <t>уч.99</t>
  </si>
  <si>
    <t>выкл. замок</t>
  </si>
  <si>
    <t>уч.100</t>
  </si>
  <si>
    <t>уч.101</t>
  </si>
  <si>
    <t>уч.102</t>
  </si>
  <si>
    <t>уч.103</t>
  </si>
  <si>
    <t>не видно</t>
  </si>
  <si>
    <t>2002 мех</t>
  </si>
  <si>
    <t>уч.104</t>
  </si>
  <si>
    <t>уч.105</t>
  </si>
  <si>
    <t>уч.106</t>
  </si>
  <si>
    <t>уч.107</t>
  </si>
  <si>
    <t>уч.108</t>
  </si>
  <si>
    <t>уч.109</t>
  </si>
  <si>
    <t>уч.110</t>
  </si>
  <si>
    <t>уч.111</t>
  </si>
  <si>
    <t>уч.112</t>
  </si>
  <si>
    <t>уч.113</t>
  </si>
  <si>
    <t>уч.114</t>
  </si>
  <si>
    <t>№63607, 63608</t>
  </si>
  <si>
    <t>уч.115</t>
  </si>
  <si>
    <t>?????</t>
  </si>
  <si>
    <t>уч.116</t>
  </si>
  <si>
    <t>уч.117</t>
  </si>
  <si>
    <t>уч.118</t>
  </si>
  <si>
    <t>уч.119</t>
  </si>
  <si>
    <t>уч.120</t>
  </si>
  <si>
    <t>уч.121</t>
  </si>
  <si>
    <t>уч.122</t>
  </si>
  <si>
    <t>уч.123</t>
  </si>
  <si>
    <t>Нет ввода</t>
  </si>
  <si>
    <t>уч.124</t>
  </si>
  <si>
    <t>уч.125</t>
  </si>
  <si>
    <t>Замок под ключ. Нет доступа в ШУ. Присылает в Телеграмм</t>
  </si>
  <si>
    <t>уч.126</t>
  </si>
  <si>
    <t>Опломбировано (ОШ 37)</t>
  </si>
  <si>
    <t>уч.127</t>
  </si>
  <si>
    <t>2062 выкл</t>
  </si>
  <si>
    <t>№63602</t>
  </si>
  <si>
    <t>уч.128</t>
  </si>
  <si>
    <t>Объединен с уч. 135</t>
  </si>
  <si>
    <t>уч.129</t>
  </si>
  <si>
    <t>уч.130</t>
  </si>
  <si>
    <t>уч.131</t>
  </si>
  <si>
    <t>№63603</t>
  </si>
  <si>
    <t>уч.132</t>
  </si>
  <si>
    <t>Вынос  на тер-рии участка. Нет доступа в ШУ</t>
  </si>
  <si>
    <t>уч.133</t>
  </si>
  <si>
    <t>уч.134</t>
  </si>
  <si>
    <t>уч.135</t>
  </si>
  <si>
    <t>№63633, 63634</t>
  </si>
  <si>
    <t>уч.136</t>
  </si>
  <si>
    <t>№63631, 63632</t>
  </si>
  <si>
    <t>уч.137</t>
  </si>
  <si>
    <t>№63655</t>
  </si>
  <si>
    <t>уч.138</t>
  </si>
  <si>
    <t>№63635</t>
  </si>
  <si>
    <r>
      <t xml:space="preserve">Опломбировано, </t>
    </r>
    <r>
      <rPr>
        <b/>
        <sz val="11"/>
        <color rgb="FFE40000"/>
        <rFont val="Calibri"/>
        <family val="2"/>
        <charset val="204"/>
        <scheme val="minor"/>
      </rPr>
      <t>привести в порядок</t>
    </r>
  </si>
  <si>
    <t>уч.139</t>
  </si>
  <si>
    <t>выкл ЗАМОК</t>
  </si>
  <si>
    <t>№63653, 63654</t>
  </si>
  <si>
    <t>уч.140</t>
  </si>
  <si>
    <t>уч.141</t>
  </si>
  <si>
    <t>уч.142</t>
  </si>
  <si>
    <t>уч.143</t>
  </si>
  <si>
    <t>Привести в порядок, крышка счетчика и автоматы</t>
  </si>
  <si>
    <t>уч.144</t>
  </si>
  <si>
    <t>уч.145</t>
  </si>
  <si>
    <t>уч.146</t>
  </si>
  <si>
    <t>уч.147</t>
  </si>
  <si>
    <t>уч.148</t>
  </si>
  <si>
    <t>№63621, 63622</t>
  </si>
  <si>
    <t>уч.149</t>
  </si>
  <si>
    <t>уч.150</t>
  </si>
  <si>
    <t>уч.151</t>
  </si>
  <si>
    <t>№63649</t>
  </si>
  <si>
    <r>
      <rPr>
        <b/>
        <sz val="11"/>
        <rFont val="Calibri"/>
        <family val="2"/>
        <charset val="204"/>
        <scheme val="minor"/>
      </rPr>
      <t>Опломбировано</t>
    </r>
    <r>
      <rPr>
        <b/>
        <sz val="11"/>
        <color rgb="FFEE0000"/>
        <rFont val="Calibri"/>
        <family val="2"/>
        <charset val="204"/>
        <scheme val="minor"/>
      </rPr>
      <t xml:space="preserve"> Автоматат сделать под пломбу</t>
    </r>
  </si>
  <si>
    <t>уч.152</t>
  </si>
  <si>
    <t>уч.153</t>
  </si>
  <si>
    <t>3208 горит батарея</t>
  </si>
  <si>
    <t>уч.154</t>
  </si>
  <si>
    <t>2456 испр 7525</t>
  </si>
  <si>
    <t>уч.155</t>
  </si>
  <si>
    <t>уч.156</t>
  </si>
  <si>
    <t>уч.157</t>
  </si>
  <si>
    <t>уч.158</t>
  </si>
  <si>
    <r>
      <t xml:space="preserve">Опломбировано, </t>
    </r>
    <r>
      <rPr>
        <b/>
        <sz val="11"/>
        <color rgb="FFE40000"/>
        <rFont val="Calibri"/>
        <family val="2"/>
        <charset val="204"/>
        <scheme val="minor"/>
      </rPr>
      <t>Автоматат сделать под пломбу</t>
    </r>
  </si>
  <si>
    <t>уч.159</t>
  </si>
  <si>
    <t>уч.159 СКВ</t>
  </si>
  <si>
    <t>№63651, 63652</t>
  </si>
  <si>
    <t>уч.160</t>
  </si>
  <si>
    <t>уч.161</t>
  </si>
  <si>
    <t>уч.162</t>
  </si>
  <si>
    <t>уч.163</t>
  </si>
  <si>
    <t>уч.164</t>
  </si>
  <si>
    <t>С16</t>
  </si>
  <si>
    <t>№63641, 63642</t>
  </si>
  <si>
    <t>уч.165</t>
  </si>
  <si>
    <r>
      <t xml:space="preserve">Опломбировано. </t>
    </r>
    <r>
      <rPr>
        <b/>
        <sz val="11"/>
        <color rgb="FFE40000"/>
        <rFont val="Calibri"/>
        <family val="2"/>
        <charset val="204"/>
        <scheme val="minor"/>
      </rPr>
      <t>Нет доступа в ШУ СКВАЖИНЫ</t>
    </r>
  </si>
  <si>
    <t>уч.166</t>
  </si>
  <si>
    <t>уч.167</t>
  </si>
  <si>
    <t>№63614, 63684, 63683</t>
  </si>
  <si>
    <t>уч.168</t>
  </si>
  <si>
    <t>уч.169</t>
  </si>
  <si>
    <t>№63660</t>
  </si>
  <si>
    <t>уч.170</t>
  </si>
  <si>
    <t>№63643, 63644</t>
  </si>
  <si>
    <t>уч.171</t>
  </si>
  <si>
    <t>уч.172</t>
  </si>
  <si>
    <t>уч.173</t>
  </si>
  <si>
    <t>не подключен</t>
  </si>
  <si>
    <t>уч.174</t>
  </si>
  <si>
    <t>№63675</t>
  </si>
  <si>
    <t>уч.174 сч.2</t>
  </si>
  <si>
    <t>№63645, 63646</t>
  </si>
  <si>
    <t>уч.175</t>
  </si>
  <si>
    <t>2013 укр</t>
  </si>
  <si>
    <t>уч.176</t>
  </si>
  <si>
    <t>№63673,63674</t>
  </si>
  <si>
    <t>уч.177</t>
  </si>
  <si>
    <t>уч.178</t>
  </si>
  <si>
    <t>№63685, 63672</t>
  </si>
  <si>
    <t>уч.179</t>
  </si>
  <si>
    <t>уч.180</t>
  </si>
  <si>
    <t>уч.181</t>
  </si>
  <si>
    <t>уч.182</t>
  </si>
  <si>
    <t>уч.183</t>
  </si>
  <si>
    <t>уч.184</t>
  </si>
  <si>
    <t>уч.185</t>
  </si>
  <si>
    <t>уч.186</t>
  </si>
  <si>
    <t>уч.187</t>
  </si>
  <si>
    <t>уч.188</t>
  </si>
  <si>
    <t>№63666</t>
  </si>
  <si>
    <r>
      <rPr>
        <b/>
        <sz val="12"/>
        <rFont val="Times New Roman"/>
        <family val="1"/>
        <charset val="204"/>
      </rPr>
      <t>Опломбировано.</t>
    </r>
    <r>
      <rPr>
        <b/>
        <sz val="12"/>
        <color rgb="FFEE0000"/>
        <rFont val="Times New Roman"/>
        <family val="1"/>
        <charset val="204"/>
      </rPr>
      <t xml:space="preserve"> Имеется второй учет: 3Р+N С16; показания: 12416 (Не опломбировано)</t>
    </r>
  </si>
  <si>
    <t>уч.189</t>
  </si>
  <si>
    <t>уч.190</t>
  </si>
  <si>
    <t>Опломбировано, Замок под ключ</t>
  </si>
  <si>
    <t>уч.191</t>
  </si>
  <si>
    <t>С20</t>
  </si>
  <si>
    <t>№63668, 63667</t>
  </si>
  <si>
    <t>уч.192</t>
  </si>
  <si>
    <t>уч.193</t>
  </si>
  <si>
    <t>уч.194</t>
  </si>
  <si>
    <t>уч.195</t>
  </si>
  <si>
    <t>№63691</t>
  </si>
  <si>
    <t>Опломбировано, Сделать автомат под пломбу</t>
  </si>
  <si>
    <t>уч.196</t>
  </si>
  <si>
    <t>рублей</t>
  </si>
  <si>
    <t>кВт</t>
  </si>
  <si>
    <t>оплачено Энергосбыту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</si>
</sst>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B_r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EE000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color rgb="FFE40000"/>
      <name val="Calibri"/>
      <family val="2"/>
      <charset val="204"/>
      <scheme val="minor"/>
    </font>
    <font>
      <b/>
      <sz val="11"/>
      <color rgb="FFEE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rgb="FFE5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color rgb="FFEE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3" fontId="2" fillId="2" borderId="2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3" fontId="4" fillId="3" borderId="0" xfId="0" applyNumberFormat="1" applyFont="1" applyFill="1"/>
    <xf numFmtId="3" fontId="1" fillId="4" borderId="0" xfId="0" applyNumberFormat="1" applyFont="1" applyFill="1" applyAlignment="1">
      <alignment horizontal="right"/>
    </xf>
    <xf numFmtId="3" fontId="1" fillId="4" borderId="0" xfId="0" applyNumberFormat="1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3" fontId="0" fillId="0" borderId="0" xfId="0" applyNumberFormat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3" fontId="2" fillId="2" borderId="7" xfId="0" applyNumberFormat="1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3" fontId="4" fillId="3" borderId="9" xfId="0" applyNumberFormat="1" applyFont="1" applyFill="1" applyBorder="1" applyAlignment="1">
      <alignment horizontal="center" wrapText="1"/>
    </xf>
    <xf numFmtId="3" fontId="4" fillId="4" borderId="9" xfId="0" applyNumberFormat="1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8" fillId="5" borderId="2" xfId="0" applyNumberFormat="1" applyFont="1" applyFill="1" applyBorder="1"/>
    <xf numFmtId="0" fontId="9" fillId="0" borderId="2" xfId="0" applyFont="1" applyBorder="1"/>
    <xf numFmtId="2" fontId="9" fillId="0" borderId="2" xfId="0" applyNumberFormat="1" applyFont="1" applyBorder="1"/>
    <xf numFmtId="2" fontId="9" fillId="0" borderId="3" xfId="0" applyNumberFormat="1" applyFont="1" applyBorder="1"/>
    <xf numFmtId="3" fontId="1" fillId="3" borderId="9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right"/>
    </xf>
    <xf numFmtId="3" fontId="1" fillId="4" borderId="9" xfId="0" applyNumberFormat="1" applyFont="1" applyFill="1" applyBorder="1"/>
    <xf numFmtId="0" fontId="1" fillId="4" borderId="10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9" xfId="0" applyFont="1" applyFill="1" applyBorder="1"/>
    <xf numFmtId="0" fontId="6" fillId="0" borderId="6" xfId="0" applyFont="1" applyBorder="1" applyAlignment="1">
      <alignment horizontal="center"/>
    </xf>
    <xf numFmtId="3" fontId="8" fillId="6" borderId="7" xfId="0" applyNumberFormat="1" applyFont="1" applyFill="1" applyBorder="1"/>
    <xf numFmtId="3" fontId="9" fillId="6" borderId="7" xfId="0" applyNumberFormat="1" applyFont="1" applyFill="1" applyBorder="1"/>
    <xf numFmtId="3" fontId="9" fillId="6" borderId="11" xfId="0" applyNumberFormat="1" applyFont="1" applyFill="1" applyBorder="1"/>
    <xf numFmtId="3" fontId="9" fillId="6" borderId="8" xfId="0" applyNumberFormat="1" applyFont="1" applyFill="1" applyBorder="1"/>
    <xf numFmtId="3" fontId="1" fillId="3" borderId="9" xfId="0" applyNumberFormat="1" applyFont="1" applyFill="1" applyBorder="1"/>
    <xf numFmtId="3" fontId="1" fillId="4" borderId="10" xfId="0" applyNumberFormat="1" applyFont="1" applyFill="1" applyBorder="1"/>
    <xf numFmtId="164" fontId="9" fillId="0" borderId="2" xfId="0" applyNumberFormat="1" applyFont="1" applyBorder="1"/>
    <xf numFmtId="164" fontId="9" fillId="0" borderId="3" xfId="0" applyNumberFormat="1" applyFont="1" applyBorder="1"/>
    <xf numFmtId="1" fontId="9" fillId="6" borderId="11" xfId="0" applyNumberFormat="1" applyFont="1" applyFill="1" applyBorder="1"/>
    <xf numFmtId="0" fontId="9" fillId="6" borderId="7" xfId="0" applyFont="1" applyFill="1" applyBorder="1"/>
    <xf numFmtId="3" fontId="10" fillId="4" borderId="9" xfId="0" applyNumberFormat="1" applyFont="1" applyFill="1" applyBorder="1" applyAlignment="1">
      <alignment horizontal="right"/>
    </xf>
    <xf numFmtId="0" fontId="10" fillId="4" borderId="9" xfId="0" applyFont="1" applyFill="1" applyBorder="1" applyAlignment="1">
      <alignment horizontal="left"/>
    </xf>
    <xf numFmtId="0" fontId="9" fillId="0" borderId="3" xfId="0" applyFont="1" applyBorder="1"/>
    <xf numFmtId="0" fontId="9" fillId="6" borderId="8" xfId="0" applyFont="1" applyFill="1" applyBorder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3" fontId="6" fillId="5" borderId="2" xfId="0" applyNumberFormat="1" applyFont="1" applyFill="1" applyBorder="1"/>
    <xf numFmtId="3" fontId="6" fillId="6" borderId="7" xfId="0" applyNumberFormat="1" applyFont="1" applyFill="1" applyBorder="1"/>
    <xf numFmtId="1" fontId="9" fillId="6" borderId="14" xfId="0" applyNumberFormat="1" applyFont="1" applyFill="1" applyBorder="1"/>
    <xf numFmtId="1" fontId="9" fillId="6" borderId="7" xfId="0" applyNumberFormat="1" applyFont="1" applyFill="1" applyBorder="1"/>
    <xf numFmtId="0" fontId="6" fillId="0" borderId="15" xfId="0" applyFont="1" applyBorder="1" applyAlignment="1">
      <alignment horizontal="center"/>
    </xf>
    <xf numFmtId="3" fontId="6" fillId="6" borderId="11" xfId="0" applyNumberFormat="1" applyFont="1" applyFill="1" applyBorder="1"/>
    <xf numFmtId="3" fontId="9" fillId="6" borderId="14" xfId="0" applyNumberFormat="1" applyFont="1" applyFill="1" applyBorder="1"/>
    <xf numFmtId="0" fontId="8" fillId="0" borderId="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6" borderId="11" xfId="0" applyNumberFormat="1" applyFont="1" applyFill="1" applyBorder="1"/>
    <xf numFmtId="0" fontId="9" fillId="6" borderId="11" xfId="0" applyFont="1" applyFill="1" applyBorder="1"/>
    <xf numFmtId="0" fontId="9" fillId="6" borderId="14" xfId="0" applyFont="1" applyFill="1" applyBorder="1"/>
    <xf numFmtId="0" fontId="12" fillId="4" borderId="9" xfId="0" applyFont="1" applyFill="1" applyBorder="1"/>
    <xf numFmtId="0" fontId="13" fillId="0" borderId="1" xfId="0" applyFont="1" applyBorder="1" applyAlignment="1">
      <alignment horizontal="center"/>
    </xf>
    <xf numFmtId="3" fontId="10" fillId="4" borderId="9" xfId="0" applyNumberFormat="1" applyFont="1" applyFill="1" applyBorder="1"/>
    <xf numFmtId="3" fontId="0" fillId="4" borderId="0" xfId="0" applyNumberFormat="1" applyFill="1"/>
    <xf numFmtId="3" fontId="1" fillId="4" borderId="9" xfId="0" applyNumberFormat="1" applyFont="1" applyFill="1" applyBorder="1" applyAlignment="1">
      <alignment horizontal="left"/>
    </xf>
    <xf numFmtId="0" fontId="15" fillId="4" borderId="9" xfId="0" applyFont="1" applyFill="1" applyBorder="1"/>
    <xf numFmtId="3" fontId="1" fillId="3" borderId="7" xfId="0" applyNumberFormat="1" applyFont="1" applyFill="1" applyBorder="1"/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3" fontId="8" fillId="6" borderId="1" xfId="0" applyNumberFormat="1" applyFont="1" applyFill="1" applyBorder="1"/>
    <xf numFmtId="1" fontId="9" fillId="6" borderId="2" xfId="0" applyNumberFormat="1" applyFont="1" applyFill="1" applyBorder="1"/>
    <xf numFmtId="0" fontId="9" fillId="6" borderId="2" xfId="0" applyFont="1" applyFill="1" applyBorder="1"/>
    <xf numFmtId="3" fontId="1" fillId="3" borderId="18" xfId="0" applyNumberFormat="1" applyFont="1" applyFill="1" applyBorder="1"/>
    <xf numFmtId="3" fontId="1" fillId="4" borderId="7" xfId="0" applyNumberFormat="1" applyFont="1" applyFill="1" applyBorder="1" applyAlignment="1">
      <alignment horizontal="right"/>
    </xf>
    <xf numFmtId="3" fontId="1" fillId="4" borderId="19" xfId="0" applyNumberFormat="1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3" fontId="8" fillId="6" borderId="15" xfId="0" applyNumberFormat="1" applyFont="1" applyFill="1" applyBorder="1"/>
    <xf numFmtId="3" fontId="1" fillId="3" borderId="22" xfId="0" applyNumberFormat="1" applyFont="1" applyFill="1" applyBorder="1"/>
    <xf numFmtId="3" fontId="8" fillId="5" borderId="23" xfId="0" applyNumberFormat="1" applyFont="1" applyFill="1" applyBorder="1"/>
    <xf numFmtId="0" fontId="9" fillId="0" borderId="23" xfId="0" applyFont="1" applyBorder="1"/>
    <xf numFmtId="0" fontId="9" fillId="0" borderId="24" xfId="0" applyFont="1" applyBorder="1"/>
    <xf numFmtId="3" fontId="1" fillId="3" borderId="23" xfId="0" applyNumberFormat="1" applyFont="1" applyFill="1" applyBorder="1"/>
    <xf numFmtId="0" fontId="10" fillId="4" borderId="9" xfId="0" applyFont="1" applyFill="1" applyBorder="1" applyAlignment="1">
      <alignment horizontal="right"/>
    </xf>
    <xf numFmtId="0" fontId="6" fillId="0" borderId="25" xfId="0" applyFont="1" applyBorder="1" applyAlignment="1">
      <alignment horizontal="center"/>
    </xf>
    <xf numFmtId="3" fontId="8" fillId="5" borderId="11" xfId="0" applyNumberFormat="1" applyFont="1" applyFill="1" applyBorder="1"/>
    <xf numFmtId="0" fontId="9" fillId="0" borderId="11" xfId="0" applyFont="1" applyBorder="1"/>
    <xf numFmtId="0" fontId="9" fillId="0" borderId="14" xfId="0" applyFont="1" applyBorder="1"/>
    <xf numFmtId="0" fontId="10" fillId="4" borderId="9" xfId="0" applyFont="1" applyFill="1" applyBorder="1"/>
    <xf numFmtId="3" fontId="9" fillId="0" borderId="11" xfId="0" applyNumberFormat="1" applyFont="1" applyBorder="1"/>
    <xf numFmtId="3" fontId="9" fillId="0" borderId="14" xfId="0" applyNumberFormat="1" applyFont="1" applyBorder="1"/>
    <xf numFmtId="3" fontId="11" fillId="4" borderId="9" xfId="0" applyNumberFormat="1" applyFont="1" applyFill="1" applyBorder="1" applyAlignment="1">
      <alignment horizontal="right"/>
    </xf>
    <xf numFmtId="0" fontId="16" fillId="0" borderId="1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1" fillId="4" borderId="9" xfId="0" applyFont="1" applyFill="1" applyBorder="1"/>
    <xf numFmtId="4" fontId="9" fillId="0" borderId="2" xfId="0" applyNumberFormat="1" applyFont="1" applyBorder="1"/>
    <xf numFmtId="4" fontId="9" fillId="0" borderId="3" xfId="0" applyNumberFormat="1" applyFont="1" applyBorder="1"/>
    <xf numFmtId="0" fontId="14" fillId="4" borderId="9" xfId="0" applyFont="1" applyFill="1" applyBorder="1"/>
    <xf numFmtId="0" fontId="17" fillId="0" borderId="2" xfId="0" applyFont="1" applyBorder="1"/>
    <xf numFmtId="1" fontId="17" fillId="6" borderId="11" xfId="0" applyNumberFormat="1" applyFont="1" applyFill="1" applyBorder="1"/>
    <xf numFmtId="3" fontId="1" fillId="4" borderId="10" xfId="0" applyNumberFormat="1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  <xf numFmtId="0" fontId="18" fillId="4" borderId="26" xfId="0" applyFont="1" applyFill="1" applyBorder="1" applyAlignment="1">
      <alignment horizontal="left" vertical="center"/>
    </xf>
    <xf numFmtId="1" fontId="9" fillId="6" borderId="8" xfId="0" applyNumberFormat="1" applyFont="1" applyFill="1" applyBorder="1"/>
    <xf numFmtId="0" fontId="6" fillId="0" borderId="0" xfId="0" applyFont="1" applyAlignment="1">
      <alignment horizontal="center"/>
    </xf>
    <xf numFmtId="3" fontId="13" fillId="6" borderId="1" xfId="0" applyNumberFormat="1" applyFont="1" applyFill="1" applyBorder="1"/>
    <xf numFmtId="0" fontId="6" fillId="0" borderId="0" xfId="0" applyFont="1"/>
    <xf numFmtId="3" fontId="2" fillId="0" borderId="15" xfId="0" applyNumberFormat="1" applyFont="1" applyBorder="1"/>
    <xf numFmtId="1" fontId="9" fillId="0" borderId="11" xfId="0" applyNumberFormat="1" applyFont="1" applyBorder="1"/>
    <xf numFmtId="3" fontId="6" fillId="0" borderId="0" xfId="0" applyNumberFormat="1" applyFont="1" applyAlignment="1">
      <alignment horizontal="right"/>
    </xf>
    <xf numFmtId="0" fontId="9" fillId="0" borderId="0" xfId="0" applyFont="1"/>
    <xf numFmtId="3" fontId="1" fillId="3" borderId="0" xfId="0" applyNumberFormat="1" applyFont="1" applyFill="1"/>
    <xf numFmtId="3" fontId="6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4C93-D7B2-4EEC-9997-3034C805EDB6}">
  <dimension ref="A1:V409"/>
  <sheetViews>
    <sheetView tabSelected="1" workbookViewId="0">
      <pane xSplit="3" ySplit="2" topLeftCell="D226" activePane="bottomRight" state="frozen"/>
      <selection pane="topRight" activeCell="C1" sqref="C1"/>
      <selection pane="bottomLeft" activeCell="A3" sqref="A3"/>
      <selection pane="bottomRight" activeCell="F408" sqref="F408:G409"/>
    </sheetView>
  </sheetViews>
  <sheetFormatPr defaultRowHeight="15" x14ac:dyDescent="0.25"/>
  <cols>
    <col min="1" max="1" width="15" style="117" customWidth="1"/>
    <col min="2" max="2" width="10.42578125" style="117" customWidth="1"/>
    <col min="3" max="3" width="15.28515625" style="123" customWidth="1"/>
    <col min="4" max="4" width="9.85546875" style="121" bestFit="1" customWidth="1"/>
    <col min="5" max="15" width="9.140625" style="121"/>
    <col min="16" max="16" width="9.85546875" style="122" customWidth="1"/>
    <col min="17" max="17" width="15.7109375" style="8" hidden="1" customWidth="1"/>
    <col min="18" max="18" width="15.42578125" style="9" customWidth="1"/>
    <col min="19" max="19" width="11.42578125" style="10" hidden="1" customWidth="1"/>
    <col min="20" max="20" width="15.7109375" style="11" hidden="1" customWidth="1"/>
    <col min="21" max="21" width="26.85546875" customWidth="1"/>
    <col min="22" max="22" width="12.28515625" style="12" hidden="1" customWidth="1"/>
    <col min="23" max="23" width="0" hidden="1" customWidth="1"/>
  </cols>
  <sheetData>
    <row r="1" spans="1:22" ht="18.75" x14ac:dyDescent="0.3">
      <c r="A1" s="1" t="s">
        <v>0</v>
      </c>
      <c r="B1" s="2" t="s">
        <v>1</v>
      </c>
      <c r="C1" s="3" t="s">
        <v>2</v>
      </c>
      <c r="D1" s="4" t="s">
        <v>3</v>
      </c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7"/>
    </row>
    <row r="2" spans="1:22" s="26" customFormat="1" ht="39.75" thickBot="1" x14ac:dyDescent="0.3">
      <c r="A2" s="13"/>
      <c r="B2" s="14"/>
      <c r="C2" s="15"/>
      <c r="D2" s="16" t="s">
        <v>4</v>
      </c>
      <c r="E2" s="17" t="s">
        <v>5</v>
      </c>
      <c r="F2" s="17" t="s">
        <v>6</v>
      </c>
      <c r="G2" s="16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8" t="s">
        <v>15</v>
      </c>
      <c r="P2" s="19" t="s">
        <v>16</v>
      </c>
      <c r="Q2" s="20" t="s">
        <v>17</v>
      </c>
      <c r="R2" s="21" t="s">
        <v>18</v>
      </c>
      <c r="S2" s="22" t="s">
        <v>19</v>
      </c>
      <c r="T2" s="23" t="s">
        <v>20</v>
      </c>
      <c r="U2" s="24" t="s">
        <v>21</v>
      </c>
      <c r="V2" s="25"/>
    </row>
    <row r="3" spans="1:22" x14ac:dyDescent="0.25">
      <c r="A3" s="27" t="s">
        <v>22</v>
      </c>
      <c r="B3" s="28" t="s">
        <v>23</v>
      </c>
      <c r="C3" s="29"/>
      <c r="D3" s="30">
        <f>50+141</f>
        <v>191</v>
      </c>
      <c r="E3" s="30"/>
      <c r="F3" s="30">
        <v>200</v>
      </c>
      <c r="G3" s="30">
        <v>150</v>
      </c>
      <c r="H3" s="30"/>
      <c r="I3" s="30"/>
      <c r="J3" s="31"/>
      <c r="K3" s="31"/>
      <c r="L3" s="31"/>
      <c r="M3" s="31"/>
      <c r="N3" s="31"/>
      <c r="O3" s="32"/>
      <c r="P3" s="33"/>
      <c r="Q3" s="34"/>
      <c r="R3" s="35"/>
      <c r="S3" s="36"/>
      <c r="T3" s="37"/>
      <c r="U3" s="38"/>
    </row>
    <row r="4" spans="1:22" s="12" customFormat="1" ht="15.75" thickBot="1" x14ac:dyDescent="0.3">
      <c r="A4" s="39"/>
      <c r="B4" s="39"/>
      <c r="C4" s="40">
        <v>20452</v>
      </c>
      <c r="D4" s="41">
        <f>D3/0.2838</f>
        <v>673.00916138125444</v>
      </c>
      <c r="E4" s="41"/>
      <c r="F4" s="41">
        <f>F3/0.2838</f>
        <v>704.72163495419306</v>
      </c>
      <c r="G4" s="41">
        <f>G3/0.3037</f>
        <v>493.90846229832067</v>
      </c>
      <c r="H4" s="41"/>
      <c r="I4" s="41"/>
      <c r="J4" s="41"/>
      <c r="K4" s="41"/>
      <c r="L4" s="41"/>
      <c r="M4" s="41"/>
      <c r="N4" s="42"/>
      <c r="O4" s="43"/>
      <c r="P4" s="44">
        <f>SUM(C4:O4)</f>
        <v>22323.639258633768</v>
      </c>
      <c r="Q4" s="34">
        <v>20453</v>
      </c>
      <c r="R4" s="35">
        <v>22088</v>
      </c>
      <c r="S4" s="45">
        <v>2018</v>
      </c>
      <c r="T4" s="34" t="s">
        <v>24</v>
      </c>
      <c r="U4" s="35" t="s">
        <v>25</v>
      </c>
      <c r="V4" s="12">
        <f>R4-P4</f>
        <v>-235.63925863376789</v>
      </c>
    </row>
    <row r="5" spans="1:22" x14ac:dyDescent="0.25">
      <c r="A5" s="27" t="s">
        <v>26</v>
      </c>
      <c r="B5" s="27" t="s">
        <v>27</v>
      </c>
      <c r="C5" s="29"/>
      <c r="D5" s="46">
        <v>113.42</v>
      </c>
      <c r="E5" s="46">
        <v>170.28</v>
      </c>
      <c r="F5" s="46">
        <v>286.89999999999998</v>
      </c>
      <c r="G5" s="46">
        <v>75.92</v>
      </c>
      <c r="H5" s="46"/>
      <c r="I5" s="46"/>
      <c r="J5" s="46"/>
      <c r="K5" s="46"/>
      <c r="L5" s="46"/>
      <c r="M5" s="46"/>
      <c r="N5" s="46"/>
      <c r="O5" s="47"/>
      <c r="P5" s="33"/>
      <c r="Q5" s="34"/>
      <c r="R5" s="35"/>
      <c r="S5" s="36"/>
      <c r="T5" s="37"/>
      <c r="U5" s="38"/>
    </row>
    <row r="6" spans="1:22" ht="15.75" thickBot="1" x14ac:dyDescent="0.3">
      <c r="A6" s="39"/>
      <c r="B6" s="39"/>
      <c r="C6" s="40">
        <v>14701</v>
      </c>
      <c r="D6" s="48">
        <f>D5/0.2838</f>
        <v>399.64763918252294</v>
      </c>
      <c r="E6" s="48">
        <f>E5/0.2838</f>
        <v>600</v>
      </c>
      <c r="F6" s="48">
        <f>F5/0.2838</f>
        <v>1010.9231853417899</v>
      </c>
      <c r="G6" s="41">
        <f>G5/0.3037</f>
        <v>249.98353638459005</v>
      </c>
      <c r="H6" s="41"/>
      <c r="I6" s="41"/>
      <c r="J6" s="48"/>
      <c r="K6" s="49"/>
      <c r="L6" s="49"/>
      <c r="M6" s="41"/>
      <c r="N6" s="41"/>
      <c r="O6" s="41"/>
      <c r="P6" s="44">
        <f t="shared" ref="P6:P72" si="0">SUM(C6:O6)</f>
        <v>16961.554360908904</v>
      </c>
      <c r="Q6" s="50">
        <v>14019</v>
      </c>
      <c r="R6" s="35">
        <v>16004</v>
      </c>
      <c r="S6" s="36">
        <v>2015</v>
      </c>
      <c r="T6" s="51" t="s">
        <v>28</v>
      </c>
      <c r="U6" s="38" t="s">
        <v>25</v>
      </c>
      <c r="V6" s="12">
        <f t="shared" ref="V6" si="1">R6-P6</f>
        <v>-957.55436090890362</v>
      </c>
    </row>
    <row r="7" spans="1:22" x14ac:dyDescent="0.25">
      <c r="A7" s="27" t="s">
        <v>29</v>
      </c>
      <c r="B7" s="27" t="s">
        <v>27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52"/>
      <c r="P7" s="33"/>
      <c r="Q7" s="34"/>
      <c r="R7" s="35"/>
      <c r="S7" s="36"/>
      <c r="T7" s="37"/>
      <c r="U7" s="38"/>
    </row>
    <row r="8" spans="1:22" ht="15.75" thickBot="1" x14ac:dyDescent="0.3">
      <c r="A8" s="39"/>
      <c r="B8" s="39"/>
      <c r="C8" s="40">
        <v>500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53"/>
      <c r="P8" s="44">
        <f t="shared" si="0"/>
        <v>500</v>
      </c>
      <c r="Q8" s="34">
        <v>366</v>
      </c>
      <c r="R8" s="35">
        <v>367</v>
      </c>
      <c r="S8" s="36">
        <v>2014</v>
      </c>
      <c r="T8" s="37"/>
      <c r="U8" s="38" t="s">
        <v>25</v>
      </c>
      <c r="V8" s="12">
        <f t="shared" ref="V8" si="2">R8-P8</f>
        <v>-133</v>
      </c>
    </row>
    <row r="9" spans="1:22" x14ac:dyDescent="0.25">
      <c r="A9" s="54" t="s">
        <v>30</v>
      </c>
      <c r="B9" s="54" t="s">
        <v>27</v>
      </c>
      <c r="C9" s="29"/>
      <c r="D9" s="46">
        <v>141.9</v>
      </c>
      <c r="E9" s="46"/>
      <c r="F9" s="46">
        <v>151.85</v>
      </c>
      <c r="G9" s="46"/>
      <c r="H9" s="46"/>
      <c r="I9" s="46"/>
      <c r="J9" s="46"/>
      <c r="K9" s="46"/>
      <c r="L9" s="46"/>
      <c r="M9" s="46"/>
      <c r="N9" s="46"/>
      <c r="O9" s="47"/>
      <c r="P9" s="33"/>
      <c r="Q9" s="34"/>
      <c r="R9" s="35"/>
      <c r="S9" s="36"/>
      <c r="T9" s="37"/>
      <c r="U9" s="38"/>
    </row>
    <row r="10" spans="1:22" s="12" customFormat="1" ht="15.75" thickBot="1" x14ac:dyDescent="0.3">
      <c r="A10" s="55"/>
      <c r="B10" s="55"/>
      <c r="C10" s="40">
        <v>7424</v>
      </c>
      <c r="D10" s="41">
        <f>D9/0.2838</f>
        <v>500</v>
      </c>
      <c r="E10" s="41"/>
      <c r="F10" s="41">
        <f>F9/0.2838</f>
        <v>535.05990133897114</v>
      </c>
      <c r="G10" s="41"/>
      <c r="H10" s="41"/>
      <c r="I10" s="41"/>
      <c r="J10" s="42"/>
      <c r="K10" s="41"/>
      <c r="L10" s="41"/>
      <c r="M10" s="41"/>
      <c r="N10" s="41"/>
      <c r="O10" s="43"/>
      <c r="P10" s="44">
        <f t="shared" si="0"/>
        <v>8459.059901338971</v>
      </c>
      <c r="Q10" s="34">
        <v>7235</v>
      </c>
      <c r="R10" s="35">
        <v>7895</v>
      </c>
      <c r="S10" s="45">
        <v>2014</v>
      </c>
      <c r="T10" s="34"/>
      <c r="U10" s="35" t="s">
        <v>25</v>
      </c>
      <c r="V10" s="12">
        <f t="shared" ref="V10" si="3">R10-P10</f>
        <v>-564.05990133897103</v>
      </c>
    </row>
    <row r="11" spans="1:22" x14ac:dyDescent="0.25">
      <c r="A11" s="54" t="s">
        <v>31</v>
      </c>
      <c r="B11" s="56" t="s">
        <v>32</v>
      </c>
      <c r="C11" s="57"/>
      <c r="D11" s="30"/>
      <c r="E11" s="30"/>
      <c r="F11" s="30"/>
      <c r="G11" s="31"/>
      <c r="H11" s="31"/>
      <c r="I11" s="31"/>
      <c r="J11" s="31"/>
      <c r="K11" s="31"/>
      <c r="L11" s="31"/>
      <c r="M11" s="31"/>
      <c r="N11" s="31"/>
      <c r="O11" s="32"/>
      <c r="P11" s="33"/>
      <c r="Q11" s="34"/>
      <c r="R11" s="35"/>
      <c r="S11" s="36"/>
      <c r="T11" s="37"/>
      <c r="U11" s="38"/>
    </row>
    <row r="12" spans="1:22" ht="15.75" thickBot="1" x14ac:dyDescent="0.3">
      <c r="A12" s="55"/>
      <c r="B12" s="55"/>
      <c r="C12" s="58">
        <v>2064</v>
      </c>
      <c r="D12" s="49"/>
      <c r="E12" s="49"/>
      <c r="F12" s="49"/>
      <c r="G12" s="48"/>
      <c r="H12" s="48"/>
      <c r="I12" s="48"/>
      <c r="J12" s="48"/>
      <c r="K12" s="48"/>
      <c r="L12" s="48"/>
      <c r="M12" s="48"/>
      <c r="N12" s="48"/>
      <c r="O12" s="59"/>
      <c r="P12" s="44">
        <f t="shared" si="0"/>
        <v>2064</v>
      </c>
      <c r="Q12" s="34" t="s">
        <v>33</v>
      </c>
      <c r="R12" s="35">
        <v>1621</v>
      </c>
      <c r="S12" s="36" t="s">
        <v>34</v>
      </c>
      <c r="T12" s="37" t="s">
        <v>35</v>
      </c>
      <c r="U12" s="38" t="s">
        <v>36</v>
      </c>
      <c r="V12" s="12">
        <f t="shared" ref="V12" si="4">R12-P12</f>
        <v>-443</v>
      </c>
    </row>
    <row r="13" spans="1:22" x14ac:dyDescent="0.25">
      <c r="A13" s="54" t="s">
        <v>37</v>
      </c>
      <c r="B13" s="54" t="s">
        <v>38</v>
      </c>
      <c r="C13" s="57"/>
      <c r="D13" s="31"/>
      <c r="E13" s="30">
        <v>150</v>
      </c>
      <c r="F13" s="46"/>
      <c r="G13" s="31"/>
      <c r="H13" s="30"/>
      <c r="I13" s="30"/>
      <c r="J13" s="30"/>
      <c r="K13" s="30"/>
      <c r="L13" s="30"/>
      <c r="M13" s="30"/>
      <c r="N13" s="31"/>
      <c r="O13" s="52"/>
      <c r="P13" s="33"/>
      <c r="Q13" s="34"/>
      <c r="R13" s="35"/>
      <c r="S13" s="36"/>
      <c r="T13" s="37"/>
      <c r="U13" s="38"/>
    </row>
    <row r="14" spans="1:22" ht="15.75" thickBot="1" x14ac:dyDescent="0.3">
      <c r="A14" s="55"/>
      <c r="B14" s="55"/>
      <c r="C14" s="58">
        <v>6509</v>
      </c>
      <c r="D14" s="48"/>
      <c r="E14" s="41">
        <f>E13/0.2838</f>
        <v>528.54122621564477</v>
      </c>
      <c r="F14" s="42"/>
      <c r="G14" s="42"/>
      <c r="H14" s="41"/>
      <c r="I14" s="41"/>
      <c r="J14" s="41"/>
      <c r="K14" s="41"/>
      <c r="L14" s="41"/>
      <c r="M14" s="41"/>
      <c r="N14" s="42"/>
      <c r="O14" s="43"/>
      <c r="P14" s="44">
        <f t="shared" si="0"/>
        <v>7037.5412262156451</v>
      </c>
      <c r="Q14" s="34">
        <v>6425</v>
      </c>
      <c r="R14" s="35">
        <v>7185</v>
      </c>
      <c r="S14" s="36">
        <v>2014</v>
      </c>
      <c r="T14" s="37"/>
      <c r="U14" s="38" t="s">
        <v>25</v>
      </c>
      <c r="V14" s="12">
        <f t="shared" ref="V14" si="5">R14-P14</f>
        <v>147.45877378435489</v>
      </c>
    </row>
    <row r="15" spans="1:22" x14ac:dyDescent="0.25">
      <c r="A15" s="27" t="s">
        <v>39</v>
      </c>
      <c r="B15" s="28" t="s">
        <v>32</v>
      </c>
      <c r="C15" s="57"/>
      <c r="D15" s="30"/>
      <c r="E15" s="30"/>
      <c r="F15" s="46"/>
      <c r="G15" s="30"/>
      <c r="H15" s="30"/>
      <c r="I15" s="30"/>
      <c r="J15" s="30"/>
      <c r="K15" s="30"/>
      <c r="L15" s="30"/>
      <c r="M15" s="30"/>
      <c r="N15" s="30"/>
      <c r="O15" s="52"/>
      <c r="P15" s="33"/>
      <c r="Q15" s="34"/>
      <c r="R15" s="35"/>
      <c r="S15" s="36"/>
      <c r="T15" s="37"/>
      <c r="U15" s="38"/>
    </row>
    <row r="16" spans="1:22" ht="15.75" thickBot="1" x14ac:dyDescent="0.3">
      <c r="A16" s="39"/>
      <c r="B16" s="39"/>
      <c r="C16" s="58">
        <v>3338</v>
      </c>
      <c r="D16" s="49"/>
      <c r="E16" s="49"/>
      <c r="F16" s="48"/>
      <c r="G16" s="49"/>
      <c r="H16" s="49"/>
      <c r="I16" s="49"/>
      <c r="J16" s="49"/>
      <c r="K16" s="60"/>
      <c r="L16" s="49"/>
      <c r="M16" s="49"/>
      <c r="N16" s="49"/>
      <c r="O16" s="53"/>
      <c r="P16" s="44">
        <f t="shared" si="0"/>
        <v>3338</v>
      </c>
      <c r="Q16" s="34">
        <v>3108</v>
      </c>
      <c r="R16" s="35">
        <v>3165</v>
      </c>
      <c r="S16" s="36">
        <v>2012</v>
      </c>
      <c r="T16" s="37"/>
      <c r="U16" s="38" t="s">
        <v>25</v>
      </c>
      <c r="V16" s="12">
        <f t="shared" ref="V16" si="6">R16-P16</f>
        <v>-173</v>
      </c>
    </row>
    <row r="17" spans="1:22" x14ac:dyDescent="0.25">
      <c r="A17" s="27" t="s">
        <v>40</v>
      </c>
      <c r="B17" s="28" t="s">
        <v>41</v>
      </c>
      <c r="C17" s="57"/>
      <c r="D17" s="30">
        <v>700</v>
      </c>
      <c r="E17" s="30"/>
      <c r="F17" s="30">
        <v>500</v>
      </c>
      <c r="G17" s="30"/>
      <c r="H17" s="30"/>
      <c r="I17" s="30"/>
      <c r="J17" s="30"/>
      <c r="K17" s="30"/>
      <c r="L17" s="30"/>
      <c r="M17" s="30"/>
      <c r="N17" s="30"/>
      <c r="O17" s="52"/>
      <c r="P17" s="44"/>
      <c r="Q17" s="34"/>
      <c r="R17" s="35"/>
      <c r="S17" s="36"/>
      <c r="T17" s="37"/>
      <c r="U17" s="38"/>
    </row>
    <row r="18" spans="1:22" ht="15.75" thickBot="1" x14ac:dyDescent="0.3">
      <c r="A18" s="61"/>
      <c r="B18" s="61"/>
      <c r="C18" s="62">
        <v>20746</v>
      </c>
      <c r="D18" s="42">
        <f>D17/0.2838</f>
        <v>2466.5257223396757</v>
      </c>
      <c r="E18" s="42"/>
      <c r="F18" s="42">
        <f>F17/0.3037</f>
        <v>1646.3615409944023</v>
      </c>
      <c r="G18" s="42"/>
      <c r="H18" s="42"/>
      <c r="I18" s="42"/>
      <c r="J18" s="42"/>
      <c r="K18" s="42"/>
      <c r="L18" s="42"/>
      <c r="M18" s="42"/>
      <c r="N18" s="42"/>
      <c r="O18" s="63"/>
      <c r="P18" s="44">
        <f t="shared" si="0"/>
        <v>24858.88726333408</v>
      </c>
      <c r="Q18" s="34">
        <v>22947</v>
      </c>
      <c r="R18" s="35">
        <v>24805</v>
      </c>
      <c r="S18" s="36">
        <v>2015</v>
      </c>
      <c r="T18" s="37"/>
      <c r="U18" s="38" t="s">
        <v>25</v>
      </c>
      <c r="V18" s="12">
        <f t="shared" ref="V18" si="7">R18-P18</f>
        <v>-53.887263334079762</v>
      </c>
    </row>
    <row r="19" spans="1:22" x14ac:dyDescent="0.25">
      <c r="A19" s="27" t="s">
        <v>42</v>
      </c>
      <c r="B19" s="28" t="s">
        <v>43</v>
      </c>
      <c r="C19" s="57"/>
      <c r="D19" s="30"/>
      <c r="E19" s="30"/>
      <c r="F19" s="30">
        <v>1952.18</v>
      </c>
      <c r="G19" s="30"/>
      <c r="H19" s="30"/>
      <c r="I19" s="30"/>
      <c r="J19" s="30"/>
      <c r="K19" s="30"/>
      <c r="L19" s="30"/>
      <c r="M19" s="30"/>
      <c r="N19" s="30"/>
      <c r="O19" s="31"/>
      <c r="P19" s="44"/>
      <c r="Q19" s="34"/>
      <c r="R19" s="35"/>
      <c r="S19" s="36"/>
      <c r="T19" s="37"/>
      <c r="U19" s="38"/>
    </row>
    <row r="20" spans="1:22" s="12" customFormat="1" ht="15.75" thickBot="1" x14ac:dyDescent="0.3">
      <c r="A20" s="61"/>
      <c r="B20" s="61"/>
      <c r="C20" s="62">
        <v>88443</v>
      </c>
      <c r="D20" s="42"/>
      <c r="E20" s="42"/>
      <c r="F20" s="42">
        <f>F19/0.2838</f>
        <v>6878.7174066243833</v>
      </c>
      <c r="G20" s="42"/>
      <c r="H20" s="42"/>
      <c r="I20" s="42"/>
      <c r="J20" s="42"/>
      <c r="K20" s="42"/>
      <c r="L20" s="42"/>
      <c r="M20" s="42"/>
      <c r="N20" s="42"/>
      <c r="O20" s="42"/>
      <c r="P20" s="44">
        <f t="shared" si="0"/>
        <v>95321.71740662439</v>
      </c>
      <c r="Q20" s="34">
        <v>88650</v>
      </c>
      <c r="R20" s="35">
        <v>94871</v>
      </c>
      <c r="S20" s="45">
        <v>2016</v>
      </c>
      <c r="T20" s="34"/>
      <c r="U20" s="35" t="s">
        <v>25</v>
      </c>
      <c r="V20" s="12">
        <f t="shared" ref="V20" si="8">R20-P20</f>
        <v>-450.7174066243897</v>
      </c>
    </row>
    <row r="21" spans="1:22" x14ac:dyDescent="0.25">
      <c r="A21" s="27" t="s">
        <v>44</v>
      </c>
      <c r="B21" s="64" t="s">
        <v>27</v>
      </c>
      <c r="C21" s="29"/>
      <c r="D21" s="46"/>
      <c r="E21" s="46">
        <v>51.62</v>
      </c>
      <c r="F21" s="46"/>
      <c r="G21" s="46"/>
      <c r="H21" s="46"/>
      <c r="I21" s="46"/>
      <c r="J21" s="46"/>
      <c r="K21" s="46"/>
      <c r="L21" s="46"/>
      <c r="M21" s="46"/>
      <c r="N21" s="46"/>
      <c r="O21" s="47"/>
      <c r="P21" s="44"/>
      <c r="Q21" s="34"/>
      <c r="R21" s="35"/>
      <c r="S21" s="36"/>
      <c r="T21" s="37"/>
      <c r="U21" s="38"/>
    </row>
    <row r="22" spans="1:22" ht="15.75" thickBot="1" x14ac:dyDescent="0.3">
      <c r="A22" s="61"/>
      <c r="B22" s="65"/>
      <c r="C22" s="66">
        <v>8941</v>
      </c>
      <c r="D22" s="48"/>
      <c r="E22" s="48">
        <f>E21/0.2838</f>
        <v>181.88865398167724</v>
      </c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4">
        <f>SUM(C22:O22)</f>
        <v>9122.8886539816776</v>
      </c>
      <c r="Q22" s="34">
        <v>8642</v>
      </c>
      <c r="R22" s="35">
        <v>9171</v>
      </c>
      <c r="S22" s="36">
        <v>2013</v>
      </c>
      <c r="T22" s="37" t="s">
        <v>45</v>
      </c>
      <c r="U22" s="38" t="s">
        <v>25</v>
      </c>
      <c r="V22" s="12">
        <f t="shared" ref="V22" si="9">R22-P22</f>
        <v>48.111346018322365</v>
      </c>
    </row>
    <row r="23" spans="1:22" x14ac:dyDescent="0.25">
      <c r="A23" s="27" t="s">
        <v>46</v>
      </c>
      <c r="B23" s="27" t="s">
        <v>27</v>
      </c>
      <c r="C23" s="29"/>
      <c r="D23" s="31"/>
      <c r="E23" s="46"/>
      <c r="F23" s="30"/>
      <c r="G23" s="31">
        <v>800</v>
      </c>
      <c r="H23" s="30"/>
      <c r="I23" s="30"/>
      <c r="J23" s="30"/>
      <c r="K23" s="30"/>
      <c r="L23" s="30"/>
      <c r="M23" s="30"/>
      <c r="N23" s="30"/>
      <c r="O23" s="52"/>
      <c r="P23" s="44"/>
      <c r="Q23" s="34"/>
      <c r="R23" s="35"/>
      <c r="S23" s="36"/>
      <c r="T23" s="37"/>
      <c r="U23" s="38"/>
    </row>
    <row r="24" spans="1:22" ht="15.75" thickBot="1" x14ac:dyDescent="0.3">
      <c r="A24" s="61"/>
      <c r="B24" s="61"/>
      <c r="C24" s="66">
        <v>39319</v>
      </c>
      <c r="D24" s="48"/>
      <c r="E24" s="48"/>
      <c r="F24" s="67"/>
      <c r="G24" s="48">
        <f>G23/0.3037</f>
        <v>2634.1784655910437</v>
      </c>
      <c r="H24" s="67"/>
      <c r="I24" s="67"/>
      <c r="J24" s="67"/>
      <c r="K24" s="42"/>
      <c r="L24" s="67"/>
      <c r="M24" s="67"/>
      <c r="N24" s="67"/>
      <c r="O24" s="63"/>
      <c r="P24" s="44">
        <f t="shared" si="0"/>
        <v>41953.178465591045</v>
      </c>
      <c r="Q24" s="34">
        <v>38219</v>
      </c>
      <c r="R24" s="35">
        <v>40885</v>
      </c>
      <c r="S24" s="36">
        <v>2014</v>
      </c>
      <c r="T24" s="37"/>
      <c r="U24" s="38" t="s">
        <v>25</v>
      </c>
      <c r="V24" s="12">
        <f t="shared" ref="V24" si="10">R24-P24</f>
        <v>-1068.1784655910451</v>
      </c>
    </row>
    <row r="25" spans="1:22" x14ac:dyDescent="0.25">
      <c r="A25" s="27" t="s">
        <v>47</v>
      </c>
      <c r="B25" s="27" t="s">
        <v>48</v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52"/>
      <c r="P25" s="44">
        <f t="shared" si="0"/>
        <v>0</v>
      </c>
      <c r="Q25" s="34"/>
      <c r="R25" s="35"/>
      <c r="S25" s="36"/>
      <c r="T25" s="37"/>
      <c r="U25" s="38"/>
    </row>
    <row r="26" spans="1:22" ht="15.75" thickBot="1" x14ac:dyDescent="0.3">
      <c r="A26" s="61"/>
      <c r="B26" s="61"/>
      <c r="C26" s="66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44">
        <f t="shared" si="0"/>
        <v>0</v>
      </c>
      <c r="Q26" s="34"/>
      <c r="R26" s="35">
        <v>0</v>
      </c>
      <c r="S26" s="36"/>
      <c r="T26" s="37"/>
      <c r="U26" s="38" t="s">
        <v>49</v>
      </c>
      <c r="V26" s="12">
        <f t="shared" ref="V26" si="11">R26-P26</f>
        <v>0</v>
      </c>
    </row>
    <row r="27" spans="1:22" x14ac:dyDescent="0.25">
      <c r="A27" s="27" t="s">
        <v>50</v>
      </c>
      <c r="B27" s="27" t="s">
        <v>51</v>
      </c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52"/>
      <c r="P27" s="44">
        <f t="shared" si="0"/>
        <v>0</v>
      </c>
      <c r="Q27" s="34"/>
      <c r="R27" s="35"/>
      <c r="S27" s="36"/>
      <c r="T27" s="37"/>
      <c r="U27" s="38"/>
    </row>
    <row r="28" spans="1:22" ht="15.75" thickBot="1" x14ac:dyDescent="0.3">
      <c r="A28" s="61"/>
      <c r="B28" s="61"/>
      <c r="C28" s="6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44">
        <f t="shared" si="0"/>
        <v>0</v>
      </c>
      <c r="Q28" s="34"/>
      <c r="R28" s="35">
        <v>48</v>
      </c>
      <c r="S28" s="36">
        <v>2025</v>
      </c>
      <c r="T28" s="37" t="s">
        <v>52</v>
      </c>
      <c r="U28" s="38" t="s">
        <v>25</v>
      </c>
      <c r="V28" s="12">
        <f t="shared" ref="V28" si="12">R28-P28</f>
        <v>48</v>
      </c>
    </row>
    <row r="29" spans="1:22" x14ac:dyDescent="0.25">
      <c r="A29" s="27" t="s">
        <v>53</v>
      </c>
      <c r="B29" s="27" t="s">
        <v>27</v>
      </c>
      <c r="C29" s="29"/>
      <c r="D29" s="30"/>
      <c r="E29" s="30">
        <v>85.14</v>
      </c>
      <c r="F29" s="30"/>
      <c r="G29" s="30"/>
      <c r="H29" s="30"/>
      <c r="I29" s="30"/>
      <c r="J29" s="30"/>
      <c r="K29" s="30"/>
      <c r="L29" s="30"/>
      <c r="M29" s="30"/>
      <c r="N29" s="30"/>
      <c r="O29" s="52"/>
      <c r="P29" s="44"/>
      <c r="Q29" s="34"/>
      <c r="R29" s="35"/>
      <c r="S29" s="36"/>
      <c r="T29" s="37"/>
      <c r="U29" s="38"/>
    </row>
    <row r="30" spans="1:22" ht="15.75" thickBot="1" x14ac:dyDescent="0.3">
      <c r="A30" s="61"/>
      <c r="B30" s="61"/>
      <c r="C30" s="66">
        <v>3999</v>
      </c>
      <c r="D30" s="67"/>
      <c r="E30" s="67">
        <f>E29/0.2838</f>
        <v>300</v>
      </c>
      <c r="F30" s="67"/>
      <c r="G30" s="67"/>
      <c r="H30" s="67"/>
      <c r="I30" s="67"/>
      <c r="J30" s="67"/>
      <c r="K30" s="67"/>
      <c r="L30" s="67"/>
      <c r="M30" s="67"/>
      <c r="N30" s="67"/>
      <c r="O30" s="68"/>
      <c r="P30" s="44">
        <f t="shared" si="0"/>
        <v>4299</v>
      </c>
      <c r="Q30" s="34">
        <v>2825</v>
      </c>
      <c r="R30" s="35">
        <v>3017</v>
      </c>
      <c r="S30" s="36">
        <v>2014</v>
      </c>
      <c r="T30" s="37"/>
      <c r="U30" s="38" t="s">
        <v>25</v>
      </c>
      <c r="V30" s="12">
        <f t="shared" ref="V30" si="13">R30-P30</f>
        <v>-1282</v>
      </c>
    </row>
    <row r="31" spans="1:22" x14ac:dyDescent="0.25">
      <c r="A31" s="27" t="s">
        <v>54</v>
      </c>
      <c r="B31" s="28" t="s">
        <v>32</v>
      </c>
      <c r="C31" s="29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52"/>
      <c r="P31" s="44"/>
      <c r="Q31" s="34"/>
      <c r="R31" s="35"/>
      <c r="S31" s="36"/>
      <c r="T31" s="37"/>
      <c r="U31" s="38"/>
    </row>
    <row r="32" spans="1:22" ht="15.75" thickBot="1" x14ac:dyDescent="0.3">
      <c r="A32" s="61"/>
      <c r="B32" s="61"/>
      <c r="C32" s="66">
        <v>1688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42"/>
      <c r="O32" s="48"/>
      <c r="P32" s="44">
        <f t="shared" si="0"/>
        <v>1688</v>
      </c>
      <c r="Q32" s="34">
        <v>1350</v>
      </c>
      <c r="R32" s="35">
        <v>1353</v>
      </c>
      <c r="S32" s="36">
        <v>2014</v>
      </c>
      <c r="T32" s="37"/>
      <c r="U32" s="38" t="s">
        <v>25</v>
      </c>
      <c r="V32" s="12">
        <f t="shared" ref="V32" si="14">R32-P32</f>
        <v>-335</v>
      </c>
    </row>
    <row r="33" spans="1:22" x14ac:dyDescent="0.25">
      <c r="A33" s="27" t="s">
        <v>55</v>
      </c>
      <c r="B33" s="28" t="s">
        <v>32</v>
      </c>
      <c r="C33" s="29"/>
      <c r="D33" s="30"/>
      <c r="E33" s="30"/>
      <c r="F33" s="30"/>
      <c r="G33" s="30"/>
      <c r="H33" s="30"/>
      <c r="I33" s="30"/>
      <c r="J33" s="30"/>
      <c r="K33" s="30"/>
      <c r="L33" s="31"/>
      <c r="M33" s="30"/>
      <c r="N33" s="30"/>
      <c r="O33" s="52"/>
      <c r="P33" s="44"/>
      <c r="Q33" s="34"/>
      <c r="R33" s="35"/>
      <c r="S33" s="36"/>
      <c r="T33" s="37"/>
      <c r="U33" s="38"/>
    </row>
    <row r="34" spans="1:22" ht="15.75" thickBot="1" x14ac:dyDescent="0.3">
      <c r="A34" s="61"/>
      <c r="B34" s="61"/>
      <c r="C34" s="66">
        <v>1196</v>
      </c>
      <c r="D34" s="67"/>
      <c r="E34" s="67"/>
      <c r="F34" s="67"/>
      <c r="G34" s="67"/>
      <c r="H34" s="67"/>
      <c r="I34" s="67"/>
      <c r="J34" s="67"/>
      <c r="K34" s="67"/>
      <c r="L34" s="48"/>
      <c r="M34" s="67"/>
      <c r="N34" s="67"/>
      <c r="O34" s="48"/>
      <c r="P34" s="44">
        <f t="shared" si="0"/>
        <v>1196</v>
      </c>
      <c r="Q34" s="34">
        <v>887</v>
      </c>
      <c r="R34" s="35">
        <v>887</v>
      </c>
      <c r="S34" s="36">
        <v>2014</v>
      </c>
      <c r="T34" s="37"/>
      <c r="U34" s="38" t="s">
        <v>25</v>
      </c>
      <c r="V34" s="12">
        <f t="shared" ref="V34" si="15">R34-P34</f>
        <v>-309</v>
      </c>
    </row>
    <row r="35" spans="1:22" x14ac:dyDescent="0.25">
      <c r="A35" s="27" t="s">
        <v>56</v>
      </c>
      <c r="B35" s="27" t="s">
        <v>27</v>
      </c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52"/>
      <c r="P35" s="44">
        <f t="shared" si="0"/>
        <v>0</v>
      </c>
      <c r="Q35" s="34"/>
      <c r="R35" s="35"/>
      <c r="S35" s="36"/>
      <c r="T35" s="37"/>
      <c r="U35" s="38"/>
    </row>
    <row r="36" spans="1:22" ht="15.75" thickBot="1" x14ac:dyDescent="0.3">
      <c r="A36" s="61"/>
      <c r="B36" s="61"/>
      <c r="C36" s="66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8"/>
      <c r="P36" s="44">
        <f t="shared" si="0"/>
        <v>0</v>
      </c>
      <c r="Q36" s="34">
        <v>18</v>
      </c>
      <c r="R36" s="35">
        <v>22</v>
      </c>
      <c r="S36" s="36">
        <v>2022</v>
      </c>
      <c r="T36" s="37" t="s">
        <v>57</v>
      </c>
      <c r="U36" s="38" t="s">
        <v>58</v>
      </c>
      <c r="V36" s="12">
        <f t="shared" ref="V36" si="16">R36-P36</f>
        <v>22</v>
      </c>
    </row>
    <row r="37" spans="1:22" x14ac:dyDescent="0.25">
      <c r="A37" s="27" t="s">
        <v>59</v>
      </c>
      <c r="B37" s="27" t="s">
        <v>27</v>
      </c>
      <c r="C37" s="29"/>
      <c r="D37" s="30"/>
      <c r="E37" s="30"/>
      <c r="F37" s="30">
        <v>210</v>
      </c>
      <c r="G37" s="30"/>
      <c r="H37" s="30"/>
      <c r="I37" s="31"/>
      <c r="J37" s="31"/>
      <c r="K37" s="30"/>
      <c r="L37" s="30"/>
      <c r="M37" s="30"/>
      <c r="N37" s="30"/>
      <c r="O37" s="52"/>
      <c r="P37" s="44"/>
      <c r="Q37" s="34"/>
      <c r="R37" s="35"/>
      <c r="S37" s="36"/>
      <c r="T37" s="37"/>
      <c r="U37" s="38"/>
    </row>
    <row r="38" spans="1:22" s="12" customFormat="1" ht="15.75" thickBot="1" x14ac:dyDescent="0.3">
      <c r="A38" s="61"/>
      <c r="B38" s="61"/>
      <c r="C38" s="66">
        <v>15632</v>
      </c>
      <c r="D38" s="42"/>
      <c r="E38" s="42"/>
      <c r="F38" s="42">
        <f>F37/0.2838</f>
        <v>739.95771670190277</v>
      </c>
      <c r="G38" s="42"/>
      <c r="H38" s="42"/>
      <c r="I38" s="42"/>
      <c r="J38" s="42"/>
      <c r="K38" s="42"/>
      <c r="L38" s="42"/>
      <c r="M38" s="42"/>
      <c r="N38" s="42"/>
      <c r="O38" s="63"/>
      <c r="P38" s="44">
        <f t="shared" si="0"/>
        <v>16371.957716701903</v>
      </c>
      <c r="Q38" s="34">
        <v>15594</v>
      </c>
      <c r="R38" s="35">
        <v>16341</v>
      </c>
      <c r="S38" s="45"/>
      <c r="T38" s="34"/>
      <c r="U38" s="35" t="s">
        <v>25</v>
      </c>
      <c r="V38" s="12">
        <f t="shared" ref="V38" si="17">R38-P38</f>
        <v>-30.957716701903337</v>
      </c>
    </row>
    <row r="39" spans="1:22" x14ac:dyDescent="0.25">
      <c r="A39" s="27" t="s">
        <v>60</v>
      </c>
      <c r="B39" s="27" t="s">
        <v>51</v>
      </c>
      <c r="C39" s="29"/>
      <c r="D39" s="30"/>
      <c r="E39" s="31"/>
      <c r="F39" s="30">
        <v>300</v>
      </c>
      <c r="G39" s="30">
        <v>100</v>
      </c>
      <c r="H39" s="30"/>
      <c r="I39" s="30"/>
      <c r="J39" s="31"/>
      <c r="K39" s="30"/>
      <c r="L39" s="31"/>
      <c r="M39" s="30"/>
      <c r="N39" s="30"/>
      <c r="O39" s="31"/>
      <c r="P39" s="44"/>
      <c r="Q39" s="34"/>
      <c r="R39" s="35"/>
      <c r="S39" s="36"/>
      <c r="T39" s="37"/>
      <c r="U39" s="38"/>
    </row>
    <row r="40" spans="1:22" s="12" customFormat="1" ht="15.75" thickBot="1" x14ac:dyDescent="0.3">
      <c r="A40" s="61"/>
      <c r="B40" s="61"/>
      <c r="C40" s="66">
        <v>23452</v>
      </c>
      <c r="D40" s="42"/>
      <c r="E40" s="42"/>
      <c r="F40" s="42">
        <f>F39/0.2838</f>
        <v>1057.0824524312895</v>
      </c>
      <c r="G40" s="42">
        <f>G39/0.3037</f>
        <v>329.27230819888047</v>
      </c>
      <c r="H40" s="42"/>
      <c r="I40" s="42"/>
      <c r="J40" s="42"/>
      <c r="K40" s="42"/>
      <c r="L40" s="42"/>
      <c r="M40" s="42"/>
      <c r="N40" s="42"/>
      <c r="O40" s="42"/>
      <c r="P40" s="44">
        <f t="shared" si="0"/>
        <v>24838.354760630169</v>
      </c>
      <c r="Q40" s="34">
        <v>21633</v>
      </c>
      <c r="R40" s="35" t="s">
        <v>61</v>
      </c>
      <c r="S40" s="45"/>
      <c r="T40" s="34" t="s">
        <v>62</v>
      </c>
      <c r="U40" s="35" t="s">
        <v>25</v>
      </c>
    </row>
    <row r="41" spans="1:22" x14ac:dyDescent="0.25">
      <c r="A41" s="27" t="s">
        <v>63</v>
      </c>
      <c r="B41" s="27" t="s">
        <v>27</v>
      </c>
      <c r="C41" s="29"/>
      <c r="D41" s="46">
        <v>56.76</v>
      </c>
      <c r="E41" s="46">
        <v>85.14</v>
      </c>
      <c r="F41" s="46">
        <v>91.11</v>
      </c>
      <c r="G41" s="46">
        <v>121.48</v>
      </c>
      <c r="H41" s="46"/>
      <c r="I41" s="46"/>
      <c r="J41" s="46"/>
      <c r="K41" s="46"/>
      <c r="L41" s="46"/>
      <c r="M41" s="46"/>
      <c r="N41" s="46"/>
      <c r="O41" s="47"/>
      <c r="P41" s="44"/>
      <c r="Q41" s="34"/>
      <c r="R41" s="35"/>
      <c r="S41" s="36"/>
      <c r="T41" s="37"/>
      <c r="U41" s="38"/>
    </row>
    <row r="42" spans="1:22" ht="15.75" thickBot="1" x14ac:dyDescent="0.3">
      <c r="A42" s="61"/>
      <c r="B42" s="61"/>
      <c r="C42" s="66">
        <v>23328</v>
      </c>
      <c r="D42" s="67">
        <f>D41/0.2838</f>
        <v>200</v>
      </c>
      <c r="E42" s="67">
        <f>E41/0.2838</f>
        <v>300</v>
      </c>
      <c r="F42" s="48">
        <f>F41/0.2838</f>
        <v>321.03594080338269</v>
      </c>
      <c r="G42" s="48">
        <f>G41/0.3037</f>
        <v>400</v>
      </c>
      <c r="H42" s="48"/>
      <c r="I42" s="48"/>
      <c r="J42" s="48"/>
      <c r="K42" s="48"/>
      <c r="L42" s="48"/>
      <c r="M42" s="48"/>
      <c r="N42" s="48"/>
      <c r="O42" s="48"/>
      <c r="P42" s="44">
        <f>SUM(C42:O42)</f>
        <v>24549.035940803384</v>
      </c>
      <c r="Q42" s="34">
        <v>22455</v>
      </c>
      <c r="R42" s="35">
        <v>24142</v>
      </c>
      <c r="S42" s="36">
        <v>2014</v>
      </c>
      <c r="T42" s="37"/>
      <c r="U42" s="38" t="s">
        <v>25</v>
      </c>
      <c r="V42" s="12">
        <f t="shared" ref="V42" si="18">R42-P42</f>
        <v>-407.03594080338371</v>
      </c>
    </row>
    <row r="43" spans="1:22" x14ac:dyDescent="0.25">
      <c r="A43" s="27" t="s">
        <v>64</v>
      </c>
      <c r="B43" s="27" t="s">
        <v>27</v>
      </c>
      <c r="C43" s="29"/>
      <c r="D43" s="30"/>
      <c r="E43" s="30"/>
      <c r="F43" s="46"/>
      <c r="G43" s="30"/>
      <c r="H43" s="30"/>
      <c r="I43" s="30"/>
      <c r="J43" s="30"/>
      <c r="K43" s="30"/>
      <c r="L43" s="30"/>
      <c r="M43" s="30"/>
      <c r="N43" s="30"/>
      <c r="O43" s="52"/>
      <c r="P43" s="44"/>
      <c r="Q43" s="34"/>
      <c r="R43" s="35"/>
      <c r="S43" s="36"/>
      <c r="T43" s="37"/>
      <c r="U43" s="38"/>
    </row>
    <row r="44" spans="1:22" ht="15.75" thickBot="1" x14ac:dyDescent="0.3">
      <c r="A44" s="61"/>
      <c r="B44" s="61"/>
      <c r="C44" s="66">
        <v>1371</v>
      </c>
      <c r="D44" s="67"/>
      <c r="E44" s="67"/>
      <c r="F44" s="48"/>
      <c r="G44" s="67"/>
      <c r="H44" s="67"/>
      <c r="I44" s="67"/>
      <c r="J44" s="67"/>
      <c r="K44" s="67"/>
      <c r="L44" s="67"/>
      <c r="M44" s="67"/>
      <c r="N44" s="67"/>
      <c r="O44" s="68"/>
      <c r="P44" s="44">
        <f t="shared" si="0"/>
        <v>1371</v>
      </c>
      <c r="Q44" s="34">
        <v>1338</v>
      </c>
      <c r="R44" s="35">
        <v>1363</v>
      </c>
      <c r="S44" s="36">
        <v>2013</v>
      </c>
      <c r="T44" s="37"/>
      <c r="U44" s="38" t="s">
        <v>25</v>
      </c>
      <c r="V44" s="12">
        <f t="shared" ref="V44" si="19">R44-P44</f>
        <v>-8</v>
      </c>
    </row>
    <row r="45" spans="1:22" x14ac:dyDescent="0.25">
      <c r="A45" s="27" t="s">
        <v>65</v>
      </c>
      <c r="B45" s="27" t="s">
        <v>27</v>
      </c>
      <c r="C45" s="29"/>
      <c r="D45" s="46">
        <f>749.23+312.75</f>
        <v>1061.98</v>
      </c>
      <c r="E45" s="46">
        <v>113.42</v>
      </c>
      <c r="F45" s="46">
        <v>60.74</v>
      </c>
      <c r="G45" s="46"/>
      <c r="H45" s="46"/>
      <c r="I45" s="46"/>
      <c r="J45" s="46"/>
      <c r="K45" s="46"/>
      <c r="L45" s="46"/>
      <c r="M45" s="46"/>
      <c r="N45" s="46"/>
      <c r="O45" s="47"/>
      <c r="P45" s="44"/>
      <c r="Q45" s="34"/>
      <c r="R45" s="35"/>
      <c r="S45" s="36"/>
      <c r="T45" s="37"/>
      <c r="U45" s="38"/>
    </row>
    <row r="46" spans="1:22" s="12" customFormat="1" ht="15.75" thickBot="1" x14ac:dyDescent="0.3">
      <c r="A46" s="61"/>
      <c r="B46" s="61"/>
      <c r="C46" s="66">
        <v>6363</v>
      </c>
      <c r="D46" s="42">
        <f>D45/0.2838</f>
        <v>3742.0014094432699</v>
      </c>
      <c r="E46" s="42">
        <f>E45/0.2838</f>
        <v>399.64763918252294</v>
      </c>
      <c r="F46" s="42">
        <f>F45/0.2838</f>
        <v>214.02396053558846</v>
      </c>
      <c r="G46" s="42"/>
      <c r="H46" s="42"/>
      <c r="I46" s="42"/>
      <c r="J46" s="42"/>
      <c r="K46" s="42"/>
      <c r="L46" s="42"/>
      <c r="M46" s="42"/>
      <c r="N46" s="42"/>
      <c r="O46" s="63"/>
      <c r="P46" s="44">
        <f t="shared" si="0"/>
        <v>10718.673009161383</v>
      </c>
      <c r="Q46" s="34">
        <v>9569</v>
      </c>
      <c r="R46" s="35">
        <v>10527</v>
      </c>
      <c r="S46" s="45">
        <v>2012</v>
      </c>
      <c r="T46" s="34" t="s">
        <v>66</v>
      </c>
      <c r="U46" s="35" t="s">
        <v>25</v>
      </c>
      <c r="V46" s="12">
        <f t="shared" ref="V46" si="20">R46-P46</f>
        <v>-191.67300916138265</v>
      </c>
    </row>
    <row r="47" spans="1:22" x14ac:dyDescent="0.25">
      <c r="A47" s="27" t="s">
        <v>67</v>
      </c>
      <c r="B47" s="27" t="s">
        <v>27</v>
      </c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52"/>
      <c r="P47" s="44"/>
      <c r="Q47" s="34"/>
      <c r="R47" s="35"/>
      <c r="S47" s="36"/>
      <c r="T47" s="37"/>
      <c r="U47" s="38"/>
    </row>
    <row r="48" spans="1:22" ht="15.75" thickBot="1" x14ac:dyDescent="0.3">
      <c r="A48" s="61"/>
      <c r="B48" s="61"/>
      <c r="C48" s="66">
        <v>1550</v>
      </c>
      <c r="D48" s="48"/>
      <c r="E48" s="67"/>
      <c r="F48" s="67"/>
      <c r="G48" s="67"/>
      <c r="H48" s="67"/>
      <c r="I48" s="67"/>
      <c r="J48" s="67"/>
      <c r="K48" s="67"/>
      <c r="L48" s="48"/>
      <c r="M48" s="67"/>
      <c r="N48" s="67"/>
      <c r="O48" s="48"/>
      <c r="P48" s="44">
        <f t="shared" si="0"/>
        <v>1550</v>
      </c>
      <c r="Q48" s="34">
        <v>1329</v>
      </c>
      <c r="R48" s="35">
        <v>1570</v>
      </c>
      <c r="S48" s="36">
        <v>2012</v>
      </c>
      <c r="T48" s="37" t="s">
        <v>68</v>
      </c>
      <c r="U48" s="38" t="s">
        <v>25</v>
      </c>
      <c r="V48" s="12">
        <f t="shared" ref="V48" si="21">R48-P48</f>
        <v>20</v>
      </c>
    </row>
    <row r="49" spans="1:22" x14ac:dyDescent="0.25">
      <c r="A49" s="27" t="s">
        <v>69</v>
      </c>
      <c r="B49" s="27" t="s">
        <v>27</v>
      </c>
      <c r="C49" s="29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52"/>
      <c r="P49" s="44"/>
      <c r="Q49" s="34"/>
      <c r="R49" s="35"/>
      <c r="S49" s="36"/>
      <c r="T49" s="37"/>
      <c r="U49" s="38"/>
    </row>
    <row r="50" spans="1:22" ht="15.75" thickBot="1" x14ac:dyDescent="0.3">
      <c r="A50" s="61"/>
      <c r="B50" s="61"/>
      <c r="C50" s="66">
        <v>850</v>
      </c>
      <c r="D50" s="48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8"/>
      <c r="P50" s="44">
        <f t="shared" ref="P50" si="22">SUM(C50:O50)</f>
        <v>850</v>
      </c>
      <c r="Q50" s="34" t="s">
        <v>51</v>
      </c>
      <c r="R50" s="35">
        <v>820</v>
      </c>
      <c r="S50" s="36">
        <v>2012</v>
      </c>
      <c r="T50" s="37"/>
      <c r="U50" s="69" t="s">
        <v>70</v>
      </c>
      <c r="V50" s="12">
        <f t="shared" ref="V50" si="23">R50-P50</f>
        <v>-30</v>
      </c>
    </row>
    <row r="51" spans="1:22" x14ac:dyDescent="0.25">
      <c r="A51" s="27" t="s">
        <v>71</v>
      </c>
      <c r="B51" s="27" t="s">
        <v>27</v>
      </c>
      <c r="C51" s="29"/>
      <c r="D51" s="31"/>
      <c r="E51" s="31"/>
      <c r="F51" s="30">
        <v>303.7</v>
      </c>
      <c r="G51" s="30"/>
      <c r="H51" s="30"/>
      <c r="I51" s="30"/>
      <c r="J51" s="30"/>
      <c r="K51" s="30"/>
      <c r="L51" s="30"/>
      <c r="M51" s="30"/>
      <c r="N51" s="30"/>
      <c r="O51" s="52"/>
      <c r="P51" s="44"/>
      <c r="Q51" s="34"/>
      <c r="R51" s="35"/>
      <c r="S51" s="36"/>
      <c r="T51" s="37"/>
      <c r="U51" s="38"/>
    </row>
    <row r="52" spans="1:22" s="12" customFormat="1" ht="15.75" thickBot="1" x14ac:dyDescent="0.3">
      <c r="A52" s="61"/>
      <c r="B52" s="61"/>
      <c r="C52" s="66">
        <v>7836</v>
      </c>
      <c r="D52" s="42"/>
      <c r="E52" s="42"/>
      <c r="F52" s="42">
        <f>F51/0.2838</f>
        <v>1070.1198026779423</v>
      </c>
      <c r="G52" s="42"/>
      <c r="H52" s="42"/>
      <c r="I52" s="42"/>
      <c r="J52" s="42"/>
      <c r="K52" s="42"/>
      <c r="L52" s="42"/>
      <c r="M52" s="42"/>
      <c r="N52" s="42"/>
      <c r="O52" s="63"/>
      <c r="P52" s="44">
        <f t="shared" si="0"/>
        <v>8906.1198026779421</v>
      </c>
      <c r="Q52" s="34">
        <v>7631</v>
      </c>
      <c r="R52" s="35">
        <v>8027</v>
      </c>
      <c r="S52" s="45">
        <v>2014</v>
      </c>
      <c r="T52" s="34" t="s">
        <v>72</v>
      </c>
      <c r="U52" s="35" t="s">
        <v>25</v>
      </c>
      <c r="V52" s="12">
        <f t="shared" ref="V52" si="24">R52-P52</f>
        <v>-879.11980267794206</v>
      </c>
    </row>
    <row r="53" spans="1:22" x14ac:dyDescent="0.25">
      <c r="A53" s="27" t="s">
        <v>73</v>
      </c>
      <c r="B53" s="27" t="s">
        <v>27</v>
      </c>
      <c r="C53" s="29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52"/>
      <c r="P53" s="44"/>
      <c r="Q53" s="34"/>
      <c r="R53" s="35"/>
      <c r="S53" s="36"/>
      <c r="T53" s="37"/>
      <c r="U53" s="38"/>
    </row>
    <row r="54" spans="1:22" ht="15.75" thickBot="1" x14ac:dyDescent="0.3">
      <c r="A54" s="61"/>
      <c r="B54" s="61"/>
      <c r="C54" s="66">
        <v>53</v>
      </c>
      <c r="D54" s="48"/>
      <c r="E54" s="67"/>
      <c r="F54" s="67"/>
      <c r="G54" s="48"/>
      <c r="H54" s="67"/>
      <c r="I54" s="67"/>
      <c r="J54" s="67"/>
      <c r="K54" s="67"/>
      <c r="L54" s="67"/>
      <c r="M54" s="67"/>
      <c r="N54" s="67"/>
      <c r="O54" s="63"/>
      <c r="P54" s="44">
        <f t="shared" si="0"/>
        <v>53</v>
      </c>
      <c r="Q54" s="34">
        <v>9</v>
      </c>
      <c r="R54" s="35">
        <v>20</v>
      </c>
      <c r="S54" s="36">
        <v>2023</v>
      </c>
      <c r="T54" s="37"/>
      <c r="U54" s="69" t="s">
        <v>74</v>
      </c>
      <c r="V54" s="12">
        <f t="shared" ref="V54" si="25">R54-P54</f>
        <v>-33</v>
      </c>
    </row>
    <row r="55" spans="1:22" x14ac:dyDescent="0.25">
      <c r="A55" s="27" t="s">
        <v>75</v>
      </c>
      <c r="B55" s="27" t="s">
        <v>76</v>
      </c>
      <c r="C55" s="29"/>
      <c r="D55" s="46">
        <v>255.42</v>
      </c>
      <c r="E55" s="46">
        <v>269.61</v>
      </c>
      <c r="F55" s="46">
        <v>212.59</v>
      </c>
      <c r="G55" s="46">
        <v>182.22</v>
      </c>
      <c r="H55" s="46"/>
      <c r="I55" s="46"/>
      <c r="J55" s="46"/>
      <c r="K55" s="46"/>
      <c r="L55" s="46"/>
      <c r="M55" s="46"/>
      <c r="N55" s="46"/>
      <c r="O55" s="47"/>
      <c r="P55" s="44"/>
      <c r="Q55" s="34"/>
      <c r="R55" s="35"/>
      <c r="S55" s="36"/>
      <c r="T55" s="37"/>
      <c r="U55" s="38"/>
    </row>
    <row r="56" spans="1:22" ht="15.75" thickBot="1" x14ac:dyDescent="0.3">
      <c r="A56" s="61"/>
      <c r="B56" s="61"/>
      <c r="C56" s="66">
        <v>28145</v>
      </c>
      <c r="D56" s="48">
        <f>D55/0.2838</f>
        <v>900</v>
      </c>
      <c r="E56" s="48">
        <f>E55/0.2838</f>
        <v>950.00000000000011</v>
      </c>
      <c r="F56" s="48">
        <f>F55/0.2838</f>
        <v>749.0838618745596</v>
      </c>
      <c r="G56" s="67">
        <f>G55/0.3037</f>
        <v>600</v>
      </c>
      <c r="H56" s="67"/>
      <c r="I56" s="67"/>
      <c r="J56" s="67"/>
      <c r="K56" s="67"/>
      <c r="L56" s="67"/>
      <c r="M56" s="67"/>
      <c r="N56" s="67"/>
      <c r="O56" s="67"/>
      <c r="P56" s="44">
        <f>SUM(C56:O56)+1</f>
        <v>31345.083861874558</v>
      </c>
      <c r="Q56" s="34">
        <v>26743</v>
      </c>
      <c r="R56" s="35">
        <v>30616</v>
      </c>
      <c r="S56" s="36">
        <v>2016</v>
      </c>
      <c r="T56" s="37"/>
      <c r="U56" s="38" t="s">
        <v>25</v>
      </c>
      <c r="V56" s="12">
        <f t="shared" ref="V56" si="26">R56-P56</f>
        <v>-729.08386187455835</v>
      </c>
    </row>
    <row r="57" spans="1:22" x14ac:dyDescent="0.25">
      <c r="A57" s="27" t="s">
        <v>77</v>
      </c>
      <c r="B57" s="28" t="s">
        <v>41</v>
      </c>
      <c r="C57" s="29"/>
      <c r="D57" s="30"/>
      <c r="E57" s="30"/>
      <c r="F57" s="30">
        <v>360.5</v>
      </c>
      <c r="G57" s="30"/>
      <c r="H57" s="30"/>
      <c r="I57" s="30"/>
      <c r="J57" s="30"/>
      <c r="K57" s="30"/>
      <c r="L57" s="30"/>
      <c r="M57" s="30"/>
      <c r="N57" s="30"/>
      <c r="O57" s="52"/>
      <c r="P57" s="44"/>
      <c r="Q57" s="34"/>
      <c r="R57" s="35"/>
      <c r="S57" s="36"/>
      <c r="T57" s="37"/>
      <c r="U57" s="38"/>
    </row>
    <row r="58" spans="1:22" ht="15.75" thickBot="1" x14ac:dyDescent="0.3">
      <c r="A58" s="61"/>
      <c r="B58" s="61"/>
      <c r="C58" s="66">
        <v>282</v>
      </c>
      <c r="D58" s="48"/>
      <c r="E58" s="67"/>
      <c r="F58" s="67">
        <f>F57/0.2838</f>
        <v>1270.2607470049331</v>
      </c>
      <c r="G58" s="42"/>
      <c r="H58" s="67"/>
      <c r="I58" s="67"/>
      <c r="J58" s="67"/>
      <c r="K58" s="67"/>
      <c r="L58" s="67"/>
      <c r="M58" s="67"/>
      <c r="N58" s="67"/>
      <c r="O58" s="68"/>
      <c r="P58" s="44">
        <f t="shared" si="0"/>
        <v>1552.2607470049331</v>
      </c>
      <c r="Q58" s="34">
        <v>1018</v>
      </c>
      <c r="R58" s="35">
        <v>1469</v>
      </c>
      <c r="S58" s="36">
        <v>2011</v>
      </c>
      <c r="T58" s="37"/>
      <c r="U58" s="38" t="s">
        <v>25</v>
      </c>
      <c r="V58" s="12">
        <f t="shared" ref="V58" si="27">R58-P58</f>
        <v>-83.260747004933137</v>
      </c>
    </row>
    <row r="59" spans="1:22" x14ac:dyDescent="0.25">
      <c r="A59" s="27" t="s">
        <v>78</v>
      </c>
      <c r="B59" s="27" t="s">
        <v>27</v>
      </c>
      <c r="C59" s="29"/>
      <c r="D59" s="46">
        <v>85.14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7"/>
      <c r="P59" s="44"/>
      <c r="Q59" s="34"/>
      <c r="R59" s="35"/>
      <c r="S59" s="36"/>
      <c r="T59" s="37"/>
      <c r="U59" s="38"/>
    </row>
    <row r="60" spans="1:22" ht="15.75" thickBot="1" x14ac:dyDescent="0.3">
      <c r="A60" s="61"/>
      <c r="B60" s="61"/>
      <c r="C60" s="66">
        <v>6100</v>
      </c>
      <c r="D60" s="48">
        <f>D59/0.2838</f>
        <v>300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8"/>
      <c r="P60" s="44">
        <f t="shared" si="0"/>
        <v>6400</v>
      </c>
      <c r="Q60" s="34">
        <f>4172+2314</f>
        <v>6486</v>
      </c>
      <c r="R60" s="34">
        <f>4172+2314+25</f>
        <v>6511</v>
      </c>
      <c r="S60" s="36" t="s">
        <v>79</v>
      </c>
      <c r="T60" s="37" t="s">
        <v>80</v>
      </c>
      <c r="U60" s="38" t="s">
        <v>25</v>
      </c>
      <c r="V60" s="12">
        <f t="shared" ref="V60" si="28">R60-P60</f>
        <v>111</v>
      </c>
    </row>
    <row r="61" spans="1:22" x14ac:dyDescent="0.25">
      <c r="A61" s="27" t="s">
        <v>81</v>
      </c>
      <c r="B61" s="27" t="s">
        <v>27</v>
      </c>
      <c r="C61" s="29"/>
      <c r="D61" s="31"/>
      <c r="E61" s="30"/>
      <c r="F61" s="30">
        <v>237.5</v>
      </c>
      <c r="G61" s="30"/>
      <c r="H61" s="30"/>
      <c r="I61" s="30"/>
      <c r="J61" s="31"/>
      <c r="K61" s="30"/>
      <c r="L61" s="30"/>
      <c r="M61" s="30"/>
      <c r="N61" s="30"/>
      <c r="O61" s="52"/>
      <c r="P61" s="44"/>
      <c r="Q61" s="34"/>
      <c r="R61" s="35"/>
      <c r="S61" s="36"/>
      <c r="T61" s="37"/>
      <c r="U61" s="38"/>
    </row>
    <row r="62" spans="1:22" s="12" customFormat="1" ht="15.75" thickBot="1" x14ac:dyDescent="0.3">
      <c r="A62" s="61"/>
      <c r="B62" s="61"/>
      <c r="C62" s="66">
        <v>3180</v>
      </c>
      <c r="D62" s="42"/>
      <c r="E62" s="42"/>
      <c r="F62" s="42">
        <f>F61/0.2838</f>
        <v>836.85694150810434</v>
      </c>
      <c r="G62" s="42"/>
      <c r="H62" s="42"/>
      <c r="I62" s="42"/>
      <c r="J62" s="42"/>
      <c r="K62" s="42"/>
      <c r="L62" s="42"/>
      <c r="M62" s="42"/>
      <c r="N62" s="42"/>
      <c r="O62" s="63"/>
      <c r="P62" s="44">
        <f t="shared" si="0"/>
        <v>4016.8569415081042</v>
      </c>
      <c r="Q62" s="34">
        <v>3180</v>
      </c>
      <c r="R62" s="35">
        <v>3962</v>
      </c>
      <c r="S62" s="45">
        <v>2014</v>
      </c>
      <c r="T62" s="34"/>
      <c r="U62" s="35" t="s">
        <v>25</v>
      </c>
      <c r="V62" s="12">
        <f t="shared" ref="V62" si="29">R62-P62</f>
        <v>-54.856941508104228</v>
      </c>
    </row>
    <row r="63" spans="1:22" x14ac:dyDescent="0.25">
      <c r="A63" s="27" t="s">
        <v>82</v>
      </c>
      <c r="B63" s="27" t="s">
        <v>27</v>
      </c>
      <c r="C63" s="29"/>
      <c r="D63" s="46">
        <v>592</v>
      </c>
      <c r="E63" s="46">
        <v>486</v>
      </c>
      <c r="F63" s="46">
        <v>329</v>
      </c>
      <c r="G63" s="46"/>
      <c r="H63" s="46"/>
      <c r="I63" s="46"/>
      <c r="J63" s="46"/>
      <c r="K63" s="46"/>
      <c r="L63" s="46"/>
      <c r="M63" s="46"/>
      <c r="N63" s="46"/>
      <c r="O63" s="47"/>
      <c r="P63" s="44"/>
      <c r="Q63" s="34"/>
      <c r="R63" s="35"/>
      <c r="S63" s="36"/>
      <c r="T63" s="37"/>
      <c r="U63" s="38"/>
    </row>
    <row r="64" spans="1:22" ht="15.75" thickBot="1" x14ac:dyDescent="0.3">
      <c r="A64" s="61"/>
      <c r="B64" s="61"/>
      <c r="C64" s="66">
        <v>56106</v>
      </c>
      <c r="D64" s="48">
        <f>D63/0.2838</f>
        <v>2085.9760394644118</v>
      </c>
      <c r="E64" s="48">
        <f>E63/0.2838</f>
        <v>1712.4735729386891</v>
      </c>
      <c r="F64" s="48">
        <f>F63/0.2838</f>
        <v>1159.2670894996477</v>
      </c>
      <c r="G64" s="48"/>
      <c r="H64" s="48"/>
      <c r="I64" s="48"/>
      <c r="J64" s="48"/>
      <c r="K64" s="48"/>
      <c r="L64" s="48"/>
      <c r="M64" s="48"/>
      <c r="N64" s="48"/>
      <c r="O64" s="48"/>
      <c r="P64" s="44">
        <f>SUM(C64:O64)</f>
        <v>61063.716701902747</v>
      </c>
      <c r="Q64" s="34">
        <v>52855</v>
      </c>
      <c r="R64" s="35">
        <v>59803</v>
      </c>
      <c r="S64" s="36">
        <v>2015</v>
      </c>
      <c r="T64" s="37" t="s">
        <v>83</v>
      </c>
      <c r="U64" s="38" t="s">
        <v>25</v>
      </c>
      <c r="V64" s="12">
        <f t="shared" ref="V64" si="30">R64-P64</f>
        <v>-1260.7167019027474</v>
      </c>
    </row>
    <row r="65" spans="1:22" x14ac:dyDescent="0.25">
      <c r="A65" s="27" t="s">
        <v>84</v>
      </c>
      <c r="B65" s="27" t="s">
        <v>27</v>
      </c>
      <c r="C65" s="29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1"/>
      <c r="O65" s="52"/>
      <c r="P65" s="44"/>
      <c r="Q65" s="34"/>
      <c r="R65" s="35"/>
      <c r="S65" s="36"/>
      <c r="T65" s="37"/>
      <c r="U65" s="38"/>
    </row>
    <row r="66" spans="1:22" ht="15.75" thickBot="1" x14ac:dyDescent="0.3">
      <c r="A66" s="61"/>
      <c r="B66" s="61"/>
      <c r="C66" s="66">
        <v>1974</v>
      </c>
      <c r="D66" s="48"/>
      <c r="E66" s="67"/>
      <c r="F66" s="67"/>
      <c r="G66" s="67"/>
      <c r="H66" s="67"/>
      <c r="I66" s="67"/>
      <c r="J66" s="67"/>
      <c r="K66" s="67"/>
      <c r="L66" s="42"/>
      <c r="M66" s="67"/>
      <c r="N66" s="48"/>
      <c r="O66" s="63"/>
      <c r="P66" s="44">
        <f t="shared" si="0"/>
        <v>1974</v>
      </c>
      <c r="Q66" s="34">
        <v>1756</v>
      </c>
      <c r="R66" s="35">
        <v>1919</v>
      </c>
      <c r="S66" s="36">
        <v>2014</v>
      </c>
      <c r="T66" s="37"/>
      <c r="U66" s="38" t="s">
        <v>25</v>
      </c>
      <c r="V66" s="12">
        <f t="shared" ref="V66" si="31">R66-P66</f>
        <v>-55</v>
      </c>
    </row>
    <row r="67" spans="1:22" x14ac:dyDescent="0.25">
      <c r="A67" s="27" t="s">
        <v>85</v>
      </c>
      <c r="B67" s="27" t="s">
        <v>27</v>
      </c>
      <c r="C67" s="29"/>
      <c r="D67" s="31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52"/>
      <c r="P67" s="44"/>
      <c r="Q67" s="34"/>
      <c r="R67" s="35"/>
      <c r="S67" s="36"/>
      <c r="T67" s="37"/>
      <c r="U67" s="38"/>
    </row>
    <row r="68" spans="1:22" ht="15.75" thickBot="1" x14ac:dyDescent="0.3">
      <c r="A68" s="61"/>
      <c r="B68" s="61"/>
      <c r="C68" s="66">
        <v>4249</v>
      </c>
      <c r="D68" s="48"/>
      <c r="E68" s="67"/>
      <c r="F68" s="67"/>
      <c r="G68" s="67"/>
      <c r="H68" s="67"/>
      <c r="I68" s="67"/>
      <c r="J68" s="67"/>
      <c r="K68" s="67"/>
      <c r="L68" s="67"/>
      <c r="M68" s="67"/>
      <c r="N68" s="42"/>
      <c r="O68" s="63"/>
      <c r="P68" s="44">
        <f t="shared" si="0"/>
        <v>4249</v>
      </c>
      <c r="Q68" s="34">
        <v>5180</v>
      </c>
      <c r="R68" s="35">
        <v>5180</v>
      </c>
      <c r="S68" s="36">
        <v>2014</v>
      </c>
      <c r="T68" s="37"/>
      <c r="U68" s="38" t="s">
        <v>25</v>
      </c>
      <c r="V68" s="12">
        <f t="shared" ref="V68" si="32">R68-P68</f>
        <v>931</v>
      </c>
    </row>
    <row r="69" spans="1:22" x14ac:dyDescent="0.25">
      <c r="A69" s="27" t="s">
        <v>86</v>
      </c>
      <c r="B69" s="27" t="s">
        <v>27</v>
      </c>
      <c r="C69" s="29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52"/>
      <c r="P69" s="44"/>
      <c r="Q69" s="34"/>
      <c r="R69" s="35"/>
      <c r="S69" s="36"/>
      <c r="T69" s="37"/>
      <c r="U69" s="38"/>
    </row>
    <row r="70" spans="1:22" ht="15.75" thickBot="1" x14ac:dyDescent="0.3">
      <c r="A70" s="61"/>
      <c r="B70" s="61"/>
      <c r="C70" s="66">
        <v>3066</v>
      </c>
      <c r="D70" s="48"/>
      <c r="E70" s="67"/>
      <c r="F70" s="67"/>
      <c r="G70" s="67"/>
      <c r="H70" s="67"/>
      <c r="I70" s="42"/>
      <c r="J70" s="67"/>
      <c r="K70" s="67"/>
      <c r="L70" s="67"/>
      <c r="M70" s="67"/>
      <c r="N70" s="67"/>
      <c r="O70" s="68"/>
      <c r="P70" s="44">
        <f t="shared" ref="P70" si="33">SUM(C70:O70)</f>
        <v>3066</v>
      </c>
      <c r="Q70" s="34">
        <v>2942</v>
      </c>
      <c r="R70" s="35">
        <v>2976</v>
      </c>
      <c r="S70" s="36">
        <v>2014</v>
      </c>
      <c r="T70" s="37"/>
      <c r="U70" s="38" t="s">
        <v>25</v>
      </c>
      <c r="V70" s="12">
        <f t="shared" ref="V70" si="34">R70-P70</f>
        <v>-90</v>
      </c>
    </row>
    <row r="71" spans="1:22" x14ac:dyDescent="0.25">
      <c r="A71" s="27" t="s">
        <v>87</v>
      </c>
      <c r="B71" s="27" t="s">
        <v>27</v>
      </c>
      <c r="C71" s="29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52"/>
      <c r="P71" s="44"/>
      <c r="Q71" s="34"/>
      <c r="R71" s="35"/>
      <c r="S71" s="36"/>
      <c r="T71" s="37"/>
      <c r="U71" s="38"/>
    </row>
    <row r="72" spans="1:22" ht="15.75" thickBot="1" x14ac:dyDescent="0.3">
      <c r="A72" s="61"/>
      <c r="B72" s="61"/>
      <c r="C72" s="66">
        <v>13000</v>
      </c>
      <c r="D72" s="48"/>
      <c r="E72" s="67"/>
      <c r="F72" s="67"/>
      <c r="G72" s="67"/>
      <c r="H72" s="48"/>
      <c r="I72" s="48"/>
      <c r="J72" s="48"/>
      <c r="K72" s="67"/>
      <c r="L72" s="67"/>
      <c r="M72" s="67"/>
      <c r="N72" s="67"/>
      <c r="O72" s="67"/>
      <c r="P72" s="44">
        <f t="shared" si="0"/>
        <v>13000</v>
      </c>
      <c r="Q72" s="34">
        <v>12555</v>
      </c>
      <c r="R72" s="35">
        <v>13031</v>
      </c>
      <c r="S72" s="36">
        <v>2014</v>
      </c>
      <c r="T72" s="37"/>
      <c r="U72" s="38" t="s">
        <v>25</v>
      </c>
      <c r="V72" s="12">
        <f t="shared" ref="V72" si="35">R72-P72</f>
        <v>31</v>
      </c>
    </row>
    <row r="73" spans="1:22" x14ac:dyDescent="0.25">
      <c r="A73" s="27" t="s">
        <v>88</v>
      </c>
      <c r="B73" s="27" t="s">
        <v>27</v>
      </c>
      <c r="C73" s="2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52"/>
      <c r="P73" s="44"/>
      <c r="Q73" s="34"/>
      <c r="R73" s="35"/>
      <c r="S73" s="36"/>
      <c r="T73" s="37"/>
      <c r="U73" s="38"/>
    </row>
    <row r="74" spans="1:22" ht="15.75" thickBot="1" x14ac:dyDescent="0.3">
      <c r="A74" s="61"/>
      <c r="B74" s="61"/>
      <c r="C74" s="66">
        <v>1280</v>
      </c>
      <c r="D74" s="48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8"/>
      <c r="P74" s="44">
        <f t="shared" ref="P74:P136" si="36">SUM(C74:O74)</f>
        <v>1280</v>
      </c>
      <c r="Q74" s="34">
        <v>1154</v>
      </c>
      <c r="R74" s="35">
        <v>1156</v>
      </c>
      <c r="S74" s="36">
        <v>2015</v>
      </c>
      <c r="T74" s="37"/>
      <c r="U74" s="38" t="s">
        <v>25</v>
      </c>
      <c r="V74" s="12">
        <f t="shared" ref="V74" si="37">R74-P74</f>
        <v>-124</v>
      </c>
    </row>
    <row r="75" spans="1:22" x14ac:dyDescent="0.25">
      <c r="A75" s="27" t="s">
        <v>89</v>
      </c>
      <c r="B75" s="27" t="s">
        <v>51</v>
      </c>
      <c r="C75" s="29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52"/>
      <c r="P75" s="44">
        <f t="shared" si="36"/>
        <v>0</v>
      </c>
      <c r="Q75" s="34"/>
      <c r="R75" s="35"/>
      <c r="S75" s="36"/>
      <c r="T75" s="37"/>
      <c r="U75" s="38"/>
    </row>
    <row r="76" spans="1:22" ht="15.75" thickBot="1" x14ac:dyDescent="0.3">
      <c r="A76" s="61"/>
      <c r="B76" s="61"/>
      <c r="C76" s="66">
        <v>0</v>
      </c>
      <c r="D76" s="48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8"/>
      <c r="P76" s="44">
        <f t="shared" si="36"/>
        <v>0</v>
      </c>
      <c r="Q76" s="34"/>
      <c r="R76" s="35" t="s">
        <v>90</v>
      </c>
      <c r="S76" s="36">
        <v>2024</v>
      </c>
      <c r="T76" s="37"/>
      <c r="U76" s="69" t="s">
        <v>91</v>
      </c>
    </row>
    <row r="77" spans="1:22" x14ac:dyDescent="0.25">
      <c r="A77" s="27" t="s">
        <v>92</v>
      </c>
      <c r="B77" s="27" t="s">
        <v>27</v>
      </c>
      <c r="C77" s="29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52"/>
      <c r="P77" s="44"/>
      <c r="Q77" s="34"/>
      <c r="R77" s="35"/>
      <c r="S77" s="36"/>
      <c r="T77" s="37"/>
      <c r="U77" s="38"/>
    </row>
    <row r="78" spans="1:22" ht="15.75" thickBot="1" x14ac:dyDescent="0.3">
      <c r="A78" s="61"/>
      <c r="B78" s="61"/>
      <c r="C78" s="66">
        <v>1176</v>
      </c>
      <c r="D78" s="48"/>
      <c r="E78" s="67"/>
      <c r="F78" s="67"/>
      <c r="G78" s="67"/>
      <c r="H78" s="42"/>
      <c r="I78" s="67"/>
      <c r="J78" s="67"/>
      <c r="K78" s="67"/>
      <c r="L78" s="67"/>
      <c r="M78" s="67"/>
      <c r="N78" s="67"/>
      <c r="O78" s="68"/>
      <c r="P78" s="44">
        <f t="shared" si="36"/>
        <v>1176</v>
      </c>
      <c r="Q78" s="34">
        <v>953</v>
      </c>
      <c r="R78" s="35">
        <v>956</v>
      </c>
      <c r="S78" s="36">
        <v>2014</v>
      </c>
      <c r="T78" s="37" t="s">
        <v>93</v>
      </c>
      <c r="U78" s="38" t="s">
        <v>25</v>
      </c>
      <c r="V78" s="12">
        <f t="shared" ref="V78" si="38">R78-P78</f>
        <v>-220</v>
      </c>
    </row>
    <row r="79" spans="1:22" x14ac:dyDescent="0.25">
      <c r="A79" s="27" t="s">
        <v>94</v>
      </c>
      <c r="B79" s="27" t="s">
        <v>27</v>
      </c>
      <c r="C79" s="29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52"/>
      <c r="P79" s="44"/>
      <c r="Q79" s="34"/>
      <c r="R79" s="35"/>
      <c r="S79" s="36"/>
      <c r="T79" s="37"/>
      <c r="U79" s="38"/>
    </row>
    <row r="80" spans="1:22" ht="15.75" thickBot="1" x14ac:dyDescent="0.3">
      <c r="A80" s="61"/>
      <c r="B80" s="61"/>
      <c r="C80" s="66">
        <v>753</v>
      </c>
      <c r="D80" s="48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8"/>
      <c r="P80" s="44">
        <f t="shared" si="36"/>
        <v>753</v>
      </c>
      <c r="Q80" s="34">
        <v>788</v>
      </c>
      <c r="R80" s="35">
        <v>788</v>
      </c>
      <c r="S80" s="36">
        <v>2014</v>
      </c>
      <c r="T80" s="37"/>
      <c r="U80" s="38" t="s">
        <v>25</v>
      </c>
      <c r="V80" s="12">
        <f t="shared" ref="V80" si="39">R80-P80</f>
        <v>35</v>
      </c>
    </row>
    <row r="81" spans="1:22" x14ac:dyDescent="0.25">
      <c r="A81" s="27" t="s">
        <v>95</v>
      </c>
      <c r="B81" s="27" t="s">
        <v>27</v>
      </c>
      <c r="C81" s="29"/>
      <c r="D81" s="46"/>
      <c r="E81" s="46">
        <v>141.9</v>
      </c>
      <c r="F81" s="46"/>
      <c r="G81" s="46"/>
      <c r="H81" s="46"/>
      <c r="I81" s="46"/>
      <c r="J81" s="46"/>
      <c r="K81" s="46"/>
      <c r="L81" s="46"/>
      <c r="M81" s="46"/>
      <c r="N81" s="46"/>
      <c r="O81" s="47"/>
      <c r="P81" s="44"/>
      <c r="Q81" s="34"/>
      <c r="R81" s="35"/>
      <c r="S81" s="36"/>
      <c r="T81" s="37"/>
      <c r="U81" s="38"/>
    </row>
    <row r="82" spans="1:22" ht="15.75" thickBot="1" x14ac:dyDescent="0.3">
      <c r="A82" s="61"/>
      <c r="B82" s="61"/>
      <c r="C82" s="66">
        <v>14500</v>
      </c>
      <c r="D82" s="48"/>
      <c r="E82" s="67">
        <f>E81/0.2838</f>
        <v>500</v>
      </c>
      <c r="F82" s="48"/>
      <c r="G82" s="48"/>
      <c r="H82" s="48"/>
      <c r="I82" s="48"/>
      <c r="J82" s="67"/>
      <c r="K82" s="67"/>
      <c r="L82" s="67"/>
      <c r="M82" s="67"/>
      <c r="N82" s="67"/>
      <c r="O82" s="68"/>
      <c r="P82" s="44">
        <f t="shared" si="36"/>
        <v>15000</v>
      </c>
      <c r="Q82" s="34">
        <v>13270</v>
      </c>
      <c r="R82" s="35">
        <v>14681</v>
      </c>
      <c r="S82" s="36">
        <v>2021</v>
      </c>
      <c r="T82" s="37" t="s">
        <v>96</v>
      </c>
      <c r="U82" s="38" t="s">
        <v>25</v>
      </c>
      <c r="V82" s="12">
        <f t="shared" ref="V82" si="40">R82-P82</f>
        <v>-319</v>
      </c>
    </row>
    <row r="83" spans="1:22" x14ac:dyDescent="0.25">
      <c r="A83" s="27" t="s">
        <v>97</v>
      </c>
      <c r="B83" s="27" t="s">
        <v>38</v>
      </c>
      <c r="C83" s="29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1"/>
      <c r="O83" s="52"/>
      <c r="P83" s="44"/>
      <c r="Q83" s="34"/>
      <c r="R83" s="35"/>
      <c r="S83" s="36"/>
      <c r="T83" s="37"/>
      <c r="U83" s="38"/>
    </row>
    <row r="84" spans="1:22" ht="15.75" thickBot="1" x14ac:dyDescent="0.3">
      <c r="A84" s="61"/>
      <c r="B84" s="61"/>
      <c r="C84" s="66">
        <v>2264</v>
      </c>
      <c r="D84" s="48"/>
      <c r="E84" s="67"/>
      <c r="F84" s="67"/>
      <c r="G84" s="67"/>
      <c r="H84" s="67"/>
      <c r="I84" s="67"/>
      <c r="J84" s="67"/>
      <c r="K84" s="67"/>
      <c r="L84" s="67"/>
      <c r="M84" s="67"/>
      <c r="N84" s="48"/>
      <c r="O84" s="68"/>
      <c r="P84" s="44">
        <f t="shared" si="36"/>
        <v>2264</v>
      </c>
      <c r="Q84" s="34">
        <v>2229</v>
      </c>
      <c r="R84" s="35">
        <v>2232</v>
      </c>
      <c r="S84" s="36">
        <v>2016</v>
      </c>
      <c r="T84" s="37"/>
      <c r="U84" s="38" t="s">
        <v>25</v>
      </c>
      <c r="V84" s="12">
        <f t="shared" ref="V84" si="41">R84-P84</f>
        <v>-32</v>
      </c>
    </row>
    <row r="85" spans="1:22" x14ac:dyDescent="0.25">
      <c r="A85" s="27" t="s">
        <v>98</v>
      </c>
      <c r="B85" s="70" t="s">
        <v>27</v>
      </c>
      <c r="C85" s="29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52"/>
      <c r="P85" s="44"/>
      <c r="Q85" s="34"/>
      <c r="R85" s="35"/>
      <c r="S85" s="36"/>
      <c r="T85" s="37"/>
      <c r="U85" s="38"/>
    </row>
    <row r="86" spans="1:22" ht="15.75" thickBot="1" x14ac:dyDescent="0.3">
      <c r="A86" s="61"/>
      <c r="B86" s="65"/>
      <c r="C86" s="66">
        <v>800</v>
      </c>
      <c r="D86" s="48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8"/>
      <c r="P86" s="44">
        <f t="shared" si="36"/>
        <v>800</v>
      </c>
      <c r="Q86" s="34">
        <v>902</v>
      </c>
      <c r="R86" s="71">
        <v>1180</v>
      </c>
      <c r="S86" s="36">
        <v>2015</v>
      </c>
      <c r="T86" s="37" t="s">
        <v>99</v>
      </c>
      <c r="U86" s="38" t="s">
        <v>25</v>
      </c>
      <c r="V86" s="12">
        <f t="shared" ref="V86" si="42">R86-P86</f>
        <v>380</v>
      </c>
    </row>
    <row r="87" spans="1:22" x14ac:dyDescent="0.25">
      <c r="A87" s="27" t="s">
        <v>100</v>
      </c>
      <c r="B87" s="27" t="s">
        <v>27</v>
      </c>
      <c r="C87" s="29"/>
      <c r="D87" s="46"/>
      <c r="E87" s="46">
        <v>800</v>
      </c>
      <c r="F87" s="46"/>
      <c r="G87" s="46"/>
      <c r="H87" s="46"/>
      <c r="I87" s="46"/>
      <c r="J87" s="46"/>
      <c r="K87" s="46"/>
      <c r="L87" s="46"/>
      <c r="M87" s="46"/>
      <c r="N87" s="46"/>
      <c r="O87" s="47"/>
      <c r="P87" s="44"/>
      <c r="Q87" s="34"/>
      <c r="R87" s="35"/>
      <c r="S87" s="36"/>
      <c r="T87" s="37"/>
      <c r="U87" s="38"/>
    </row>
    <row r="88" spans="1:22" ht="15.75" thickBot="1" x14ac:dyDescent="0.3">
      <c r="A88" s="61"/>
      <c r="B88" s="61"/>
      <c r="C88" s="66">
        <v>3477</v>
      </c>
      <c r="D88" s="48"/>
      <c r="E88" s="48">
        <f>E87/0.2838</f>
        <v>2818.8865398167723</v>
      </c>
      <c r="F88" s="67"/>
      <c r="G88" s="67"/>
      <c r="H88" s="67"/>
      <c r="I88" s="67"/>
      <c r="J88" s="67"/>
      <c r="K88" s="67"/>
      <c r="L88" s="67"/>
      <c r="M88" s="42"/>
      <c r="N88" s="67"/>
      <c r="O88" s="68"/>
      <c r="P88" s="44">
        <f t="shared" si="36"/>
        <v>6295.8865398167727</v>
      </c>
      <c r="Q88" s="34">
        <v>3404</v>
      </c>
      <c r="R88" s="35">
        <v>6265</v>
      </c>
      <c r="S88" s="36"/>
      <c r="T88" s="37" t="s">
        <v>101</v>
      </c>
      <c r="U88" s="38" t="s">
        <v>25</v>
      </c>
      <c r="V88" s="12">
        <f t="shared" ref="V88" si="43">R88-P88</f>
        <v>-30.886539816772711</v>
      </c>
    </row>
    <row r="89" spans="1:22" x14ac:dyDescent="0.25">
      <c r="A89" s="27" t="s">
        <v>102</v>
      </c>
      <c r="B89" s="28" t="s">
        <v>43</v>
      </c>
      <c r="C89" s="29"/>
      <c r="D89" s="46">
        <v>113.42</v>
      </c>
      <c r="E89" s="46">
        <v>483</v>
      </c>
      <c r="F89" s="46"/>
      <c r="G89" s="46"/>
      <c r="H89" s="46"/>
      <c r="I89" s="46"/>
      <c r="J89" s="46"/>
      <c r="K89" s="46"/>
      <c r="L89" s="46"/>
      <c r="M89" s="46"/>
      <c r="N89" s="46"/>
      <c r="O89" s="47"/>
      <c r="P89" s="44"/>
      <c r="Q89" s="34"/>
      <c r="R89" s="35"/>
      <c r="S89" s="36"/>
      <c r="T89" s="37"/>
      <c r="U89" s="38"/>
    </row>
    <row r="90" spans="1:22" ht="15.75" thickBot="1" x14ac:dyDescent="0.3">
      <c r="A90" s="61"/>
      <c r="B90" s="61"/>
      <c r="C90" s="66">
        <v>14647</v>
      </c>
      <c r="D90" s="48">
        <f>D89/0.2838</f>
        <v>399.64763918252294</v>
      </c>
      <c r="E90" s="48">
        <f>E89/0.2838</f>
        <v>1701.9027484143764</v>
      </c>
      <c r="F90" s="67"/>
      <c r="G90" s="67"/>
      <c r="H90" s="67"/>
      <c r="I90" s="67"/>
      <c r="J90" s="67"/>
      <c r="K90" s="67"/>
      <c r="L90" s="67"/>
      <c r="M90" s="42"/>
      <c r="N90" s="67"/>
      <c r="O90" s="68"/>
      <c r="P90" s="44">
        <f t="shared" si="36"/>
        <v>16748.550387596901</v>
      </c>
      <c r="Q90" s="34">
        <v>14390</v>
      </c>
      <c r="R90" s="35">
        <v>16330</v>
      </c>
      <c r="S90" s="36"/>
      <c r="T90" s="37" t="s">
        <v>103</v>
      </c>
      <c r="U90" s="38" t="s">
        <v>104</v>
      </c>
      <c r="V90" s="12">
        <f t="shared" ref="V90" si="44">R90-P90</f>
        <v>-418.55038759690069</v>
      </c>
    </row>
    <row r="91" spans="1:22" x14ac:dyDescent="0.25">
      <c r="A91" s="27" t="s">
        <v>105</v>
      </c>
      <c r="B91" s="28" t="s">
        <v>32</v>
      </c>
      <c r="C91" s="2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52"/>
      <c r="P91" s="44"/>
      <c r="Q91" s="34"/>
      <c r="R91" s="35"/>
      <c r="S91" s="36"/>
      <c r="T91" s="37"/>
      <c r="U91" s="38"/>
    </row>
    <row r="92" spans="1:22" ht="15.75" thickBot="1" x14ac:dyDescent="0.3">
      <c r="A92" s="61"/>
      <c r="B92" s="61"/>
      <c r="C92" s="66">
        <v>0</v>
      </c>
      <c r="D92" s="48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8"/>
      <c r="P92" s="44">
        <f t="shared" si="36"/>
        <v>0</v>
      </c>
      <c r="Q92" s="34">
        <v>244</v>
      </c>
      <c r="R92" s="35">
        <v>1466</v>
      </c>
      <c r="S92" s="36">
        <v>2020</v>
      </c>
      <c r="T92" s="37" t="s">
        <v>106</v>
      </c>
      <c r="U92" s="38" t="s">
        <v>25</v>
      </c>
      <c r="V92" s="72">
        <f t="shared" ref="V92" si="45">R92-P92</f>
        <v>1466</v>
      </c>
    </row>
    <row r="93" spans="1:22" x14ac:dyDescent="0.25">
      <c r="A93" s="27" t="s">
        <v>107</v>
      </c>
      <c r="B93" s="27" t="s">
        <v>27</v>
      </c>
      <c r="C93" s="29"/>
      <c r="D93" s="46">
        <v>76.56</v>
      </c>
      <c r="E93" s="46">
        <v>59.38</v>
      </c>
      <c r="F93" s="46">
        <v>60.74</v>
      </c>
      <c r="G93" s="46">
        <v>60.74</v>
      </c>
      <c r="H93" s="46"/>
      <c r="I93" s="46"/>
      <c r="J93" s="46"/>
      <c r="K93" s="46"/>
      <c r="L93" s="46"/>
      <c r="M93" s="46"/>
      <c r="N93" s="46"/>
      <c r="O93" s="47"/>
      <c r="P93" s="44"/>
      <c r="Q93" s="34"/>
      <c r="R93" s="35"/>
      <c r="S93" s="36"/>
      <c r="T93" s="37"/>
      <c r="U93" s="38"/>
    </row>
    <row r="94" spans="1:22" ht="15.75" thickBot="1" x14ac:dyDescent="0.3">
      <c r="A94" s="61"/>
      <c r="B94" s="61"/>
      <c r="C94" s="66">
        <v>6051</v>
      </c>
      <c r="D94" s="48">
        <f>D93/0.2838</f>
        <v>269.76744186046511</v>
      </c>
      <c r="E94" s="48">
        <f>E93/0.2838</f>
        <v>209.23185341789994</v>
      </c>
      <c r="F94" s="48">
        <f>F93/0.2838</f>
        <v>214.02396053558846</v>
      </c>
      <c r="G94" s="48">
        <f>G93/0.3037</f>
        <v>200</v>
      </c>
      <c r="H94" s="48"/>
      <c r="I94" s="48"/>
      <c r="J94" s="48"/>
      <c r="K94" s="48"/>
      <c r="L94" s="48"/>
      <c r="M94" s="48"/>
      <c r="N94" s="48"/>
      <c r="O94" s="48"/>
      <c r="P94" s="44">
        <f t="shared" si="36"/>
        <v>6944.0232558139533</v>
      </c>
      <c r="Q94" s="34">
        <v>5452</v>
      </c>
      <c r="R94" s="35">
        <v>6353</v>
      </c>
      <c r="S94" s="36">
        <v>2014</v>
      </c>
      <c r="T94" s="37"/>
      <c r="U94" s="38" t="s">
        <v>25</v>
      </c>
      <c r="V94" s="12">
        <f t="shared" ref="V94" si="46">R94-P94</f>
        <v>-591.02325581395326</v>
      </c>
    </row>
    <row r="95" spans="1:22" x14ac:dyDescent="0.25">
      <c r="A95" s="27" t="s">
        <v>108</v>
      </c>
      <c r="B95" s="27" t="s">
        <v>27</v>
      </c>
      <c r="C95" s="29"/>
      <c r="D95" s="46">
        <v>85.14</v>
      </c>
      <c r="E95" s="46">
        <v>89.07</v>
      </c>
      <c r="F95" s="46">
        <f>132.42+60.74</f>
        <v>193.16</v>
      </c>
      <c r="G95" s="46">
        <v>91.11</v>
      </c>
      <c r="H95" s="46"/>
      <c r="I95" s="46"/>
      <c r="J95" s="46"/>
      <c r="K95" s="46"/>
      <c r="L95" s="46"/>
      <c r="M95" s="46"/>
      <c r="N95" s="46"/>
      <c r="O95" s="47"/>
      <c r="P95" s="44"/>
      <c r="Q95" s="34"/>
      <c r="R95" s="35"/>
      <c r="S95" s="36"/>
      <c r="T95" s="37"/>
      <c r="U95" s="38"/>
    </row>
    <row r="96" spans="1:22" ht="15.75" thickBot="1" x14ac:dyDescent="0.3">
      <c r="A96" s="61"/>
      <c r="B96" s="61"/>
      <c r="C96" s="66">
        <v>7450</v>
      </c>
      <c r="D96" s="48">
        <f>D95/0.2838</f>
        <v>300</v>
      </c>
      <c r="E96" s="48">
        <f>E95/0.2838</f>
        <v>313.8477801268499</v>
      </c>
      <c r="F96" s="48">
        <f>F95/0.2838</f>
        <v>680.62015503875966</v>
      </c>
      <c r="G96" s="48">
        <f>G95/0.3037</f>
        <v>300</v>
      </c>
      <c r="H96" s="48"/>
      <c r="I96" s="48"/>
      <c r="J96" s="67"/>
      <c r="K96" s="67"/>
      <c r="L96" s="67"/>
      <c r="M96" s="67"/>
      <c r="N96" s="67"/>
      <c r="O96" s="67"/>
      <c r="P96" s="44">
        <f t="shared" si="36"/>
        <v>9044.4679351656105</v>
      </c>
      <c r="Q96" s="34">
        <v>5429</v>
      </c>
      <c r="R96" s="35">
        <v>8286</v>
      </c>
      <c r="S96" s="36">
        <v>2012</v>
      </c>
      <c r="T96" s="37" t="s">
        <v>109</v>
      </c>
      <c r="U96" s="38" t="s">
        <v>25</v>
      </c>
      <c r="V96" s="12">
        <f t="shared" ref="V96" si="47">R96-P96</f>
        <v>-758.46793516561047</v>
      </c>
    </row>
    <row r="97" spans="1:22" ht="15.75" hidden="1" thickBot="1" x14ac:dyDescent="0.3">
      <c r="A97" s="27" t="s">
        <v>110</v>
      </c>
      <c r="B97" s="27"/>
      <c r="C97" s="29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52"/>
      <c r="P97" s="44">
        <f t="shared" si="36"/>
        <v>0</v>
      </c>
      <c r="Q97" s="34"/>
      <c r="R97" s="35"/>
      <c r="S97" s="36"/>
      <c r="T97" s="37"/>
      <c r="U97" s="38"/>
    </row>
    <row r="98" spans="1:22" ht="15.75" hidden="1" thickBot="1" x14ac:dyDescent="0.3">
      <c r="A98" s="61"/>
      <c r="B98" s="61"/>
      <c r="C98" s="66">
        <v>0</v>
      </c>
      <c r="D98" s="48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8"/>
      <c r="P98" s="44">
        <f t="shared" si="36"/>
        <v>0</v>
      </c>
      <c r="Q98" s="34"/>
      <c r="R98" s="35"/>
      <c r="S98" s="36"/>
      <c r="T98" s="37"/>
      <c r="U98" s="38" t="s">
        <v>111</v>
      </c>
      <c r="V98" s="12">
        <f t="shared" ref="V98" si="48">R98-P98</f>
        <v>0</v>
      </c>
    </row>
    <row r="99" spans="1:22" x14ac:dyDescent="0.25">
      <c r="A99" s="27" t="s">
        <v>112</v>
      </c>
      <c r="B99" s="27" t="s">
        <v>27</v>
      </c>
      <c r="C99" s="29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7"/>
      <c r="P99" s="44"/>
      <c r="Q99" s="34"/>
      <c r="R99" s="35"/>
      <c r="S99" s="36"/>
      <c r="T99" s="37"/>
      <c r="U99" s="38"/>
    </row>
    <row r="100" spans="1:22" ht="15.75" thickBot="1" x14ac:dyDescent="0.3">
      <c r="A100" s="61"/>
      <c r="B100" s="61"/>
      <c r="C100" s="66">
        <v>22887</v>
      </c>
      <c r="D100" s="48"/>
      <c r="E100" s="48"/>
      <c r="F100" s="67"/>
      <c r="G100" s="67"/>
      <c r="H100" s="67"/>
      <c r="I100" s="67"/>
      <c r="J100" s="67"/>
      <c r="K100" s="42"/>
      <c r="L100" s="67"/>
      <c r="M100" s="67"/>
      <c r="N100" s="67"/>
      <c r="O100" s="63"/>
      <c r="P100" s="44">
        <f t="shared" si="36"/>
        <v>22887</v>
      </c>
      <c r="Q100" s="34">
        <v>22174</v>
      </c>
      <c r="R100" s="35">
        <v>22517</v>
      </c>
      <c r="S100" s="36">
        <v>2017</v>
      </c>
      <c r="T100" s="37"/>
      <c r="U100" s="38" t="s">
        <v>25</v>
      </c>
      <c r="V100" s="12">
        <f t="shared" ref="V100" si="49">R100-P100</f>
        <v>-370</v>
      </c>
    </row>
    <row r="101" spans="1:22" x14ac:dyDescent="0.25">
      <c r="A101" s="27" t="s">
        <v>113</v>
      </c>
      <c r="B101" s="28" t="s">
        <v>41</v>
      </c>
      <c r="C101" s="29"/>
      <c r="D101" s="46">
        <v>150</v>
      </c>
      <c r="E101" s="46"/>
      <c r="F101" s="46">
        <v>150</v>
      </c>
      <c r="G101" s="46"/>
      <c r="H101" s="46"/>
      <c r="I101" s="46"/>
      <c r="J101" s="46"/>
      <c r="K101" s="46"/>
      <c r="L101" s="46"/>
      <c r="M101" s="46"/>
      <c r="N101" s="46"/>
      <c r="O101" s="47"/>
      <c r="P101" s="44"/>
      <c r="Q101" s="34"/>
      <c r="R101" s="35"/>
      <c r="S101" s="36"/>
      <c r="T101" s="37"/>
      <c r="U101" s="38"/>
    </row>
    <row r="102" spans="1:22" ht="15.75" thickBot="1" x14ac:dyDescent="0.3">
      <c r="A102" s="61"/>
      <c r="B102" s="61"/>
      <c r="C102" s="66">
        <v>5702</v>
      </c>
      <c r="D102" s="48">
        <f>D101/0.2838</f>
        <v>528.54122621564477</v>
      </c>
      <c r="E102" s="42"/>
      <c r="F102" s="42">
        <f>F101/0.2838</f>
        <v>528.54122621564477</v>
      </c>
      <c r="G102" s="42"/>
      <c r="H102" s="42"/>
      <c r="I102" s="42"/>
      <c r="J102" s="42"/>
      <c r="K102" s="42"/>
      <c r="L102" s="42"/>
      <c r="M102" s="42"/>
      <c r="N102" s="42"/>
      <c r="O102" s="63"/>
      <c r="P102" s="44">
        <f t="shared" si="36"/>
        <v>6759.0824524312902</v>
      </c>
      <c r="Q102" s="34">
        <v>5275</v>
      </c>
      <c r="R102" s="35">
        <v>6749</v>
      </c>
      <c r="S102" s="36">
        <v>2018</v>
      </c>
      <c r="T102" s="37" t="s">
        <v>114</v>
      </c>
      <c r="U102" s="38" t="s">
        <v>25</v>
      </c>
      <c r="V102" s="12">
        <f t="shared" ref="V102" si="50">R102-P102</f>
        <v>-10.082452431290221</v>
      </c>
    </row>
    <row r="103" spans="1:22" x14ac:dyDescent="0.25">
      <c r="A103" s="27" t="s">
        <v>115</v>
      </c>
      <c r="B103" s="27" t="s">
        <v>27</v>
      </c>
      <c r="C103" s="29"/>
      <c r="D103" s="46">
        <v>348.5</v>
      </c>
      <c r="E103" s="46">
        <v>368.94</v>
      </c>
      <c r="F103" s="46">
        <f>400+109.18</f>
        <v>509.18</v>
      </c>
      <c r="G103" s="46">
        <v>344.5</v>
      </c>
      <c r="H103" s="46"/>
      <c r="I103" s="46"/>
      <c r="J103" s="46"/>
      <c r="K103" s="46"/>
      <c r="L103" s="46"/>
      <c r="M103" s="46"/>
      <c r="N103" s="46"/>
      <c r="O103" s="47"/>
      <c r="P103" s="44"/>
      <c r="Q103" s="34"/>
      <c r="R103" s="35"/>
      <c r="S103" s="36"/>
      <c r="T103" s="37"/>
      <c r="U103" s="38"/>
    </row>
    <row r="104" spans="1:22" ht="15.75" thickBot="1" x14ac:dyDescent="0.3">
      <c r="A104" s="61"/>
      <c r="B104" s="61"/>
      <c r="C104" s="66">
        <v>69267</v>
      </c>
      <c r="D104" s="48">
        <f>D103/0.2838</f>
        <v>1227.9774489076815</v>
      </c>
      <c r="E104" s="48">
        <f>E103/0.2838</f>
        <v>1300</v>
      </c>
      <c r="F104" s="48">
        <f>F103/0.2838</f>
        <v>1794.1508104298803</v>
      </c>
      <c r="G104" s="48">
        <f>G103/0.3037</f>
        <v>1134.343101745143</v>
      </c>
      <c r="H104" s="48"/>
      <c r="I104" s="48"/>
      <c r="J104" s="48"/>
      <c r="K104" s="48"/>
      <c r="L104" s="48"/>
      <c r="M104" s="48"/>
      <c r="N104" s="48"/>
      <c r="O104" s="48"/>
      <c r="P104" s="44">
        <f t="shared" si="36"/>
        <v>74723.471361082702</v>
      </c>
      <c r="Q104" s="34">
        <v>67196</v>
      </c>
      <c r="R104" s="35">
        <v>73466</v>
      </c>
      <c r="S104" s="36">
        <v>2018</v>
      </c>
      <c r="T104" s="37"/>
      <c r="U104" s="38" t="s">
        <v>25</v>
      </c>
      <c r="V104" s="12">
        <f t="shared" ref="V104" si="51">R104-P104</f>
        <v>-1257.4713610827021</v>
      </c>
    </row>
    <row r="105" spans="1:22" x14ac:dyDescent="0.25">
      <c r="A105" s="27" t="s">
        <v>116</v>
      </c>
      <c r="B105" s="28" t="s">
        <v>41</v>
      </c>
      <c r="C105" s="29"/>
      <c r="D105" s="46">
        <v>44.27</v>
      </c>
      <c r="E105" s="46">
        <v>56.11</v>
      </c>
      <c r="F105" s="46">
        <v>44.04</v>
      </c>
      <c r="G105" s="46">
        <v>34.01</v>
      </c>
      <c r="H105" s="46"/>
      <c r="I105" s="46"/>
      <c r="J105" s="46"/>
      <c r="K105" s="46"/>
      <c r="L105" s="46"/>
      <c r="M105" s="46"/>
      <c r="N105" s="46"/>
      <c r="O105" s="47"/>
      <c r="P105" s="44"/>
      <c r="Q105" s="34"/>
      <c r="R105" s="35"/>
      <c r="S105" s="36"/>
      <c r="T105" s="37"/>
      <c r="U105" s="38"/>
    </row>
    <row r="106" spans="1:22" ht="15.75" thickBot="1" x14ac:dyDescent="0.3">
      <c r="A106" s="61"/>
      <c r="B106" s="61"/>
      <c r="C106" s="66">
        <v>23410</v>
      </c>
      <c r="D106" s="48">
        <f>D105/0.2838</f>
        <v>155.99013389711067</v>
      </c>
      <c r="E106" s="48">
        <f>E105/0.2838</f>
        <v>197.70965468639886</v>
      </c>
      <c r="F106" s="48">
        <f>F105/0.2838</f>
        <v>155.17970401691332</v>
      </c>
      <c r="G106" s="48">
        <f>G105/0.3037</f>
        <v>111.98551201843924</v>
      </c>
      <c r="H106" s="48"/>
      <c r="I106" s="48"/>
      <c r="J106" s="48"/>
      <c r="K106" s="48"/>
      <c r="L106" s="48"/>
      <c r="M106" s="48"/>
      <c r="N106" s="48"/>
      <c r="O106" s="48"/>
      <c r="P106" s="44">
        <f t="shared" si="36"/>
        <v>24030.865004618863</v>
      </c>
      <c r="Q106" s="34">
        <v>23034</v>
      </c>
      <c r="R106" s="35">
        <v>23790</v>
      </c>
      <c r="S106" s="36">
        <v>2017</v>
      </c>
      <c r="T106" s="37"/>
      <c r="U106" s="38" t="s">
        <v>25</v>
      </c>
      <c r="V106" s="12">
        <f t="shared" ref="V106" si="52">R106-P106</f>
        <v>-240.86500461886317</v>
      </c>
    </row>
    <row r="107" spans="1:22" x14ac:dyDescent="0.25">
      <c r="A107" s="27" t="s">
        <v>117</v>
      </c>
      <c r="B107" s="27" t="s">
        <v>27</v>
      </c>
      <c r="C107" s="29"/>
      <c r="D107" s="46">
        <v>46.26</v>
      </c>
      <c r="E107" s="46">
        <v>58.79</v>
      </c>
      <c r="F107" s="46">
        <v>43.13</v>
      </c>
      <c r="G107" s="46">
        <v>41.61</v>
      </c>
      <c r="H107" s="46"/>
      <c r="I107" s="46"/>
      <c r="J107" s="46"/>
      <c r="K107" s="46"/>
      <c r="L107" s="46"/>
      <c r="M107" s="46"/>
      <c r="N107" s="46"/>
      <c r="O107" s="47"/>
      <c r="P107" s="44"/>
      <c r="Q107" s="34"/>
      <c r="R107" s="35"/>
      <c r="S107" s="36"/>
      <c r="T107" s="37"/>
      <c r="U107" s="38"/>
    </row>
    <row r="108" spans="1:22" s="12" customFormat="1" ht="15.75" thickBot="1" x14ac:dyDescent="0.3">
      <c r="A108" s="61"/>
      <c r="B108" s="61"/>
      <c r="C108" s="66">
        <v>25910</v>
      </c>
      <c r="D108" s="42">
        <f>D107/0.2838</f>
        <v>163.00211416490487</v>
      </c>
      <c r="E108" s="42">
        <f>E107/0.2838</f>
        <v>207.15292459478505</v>
      </c>
      <c r="F108" s="42">
        <f>F107/0.2838</f>
        <v>151.97322057787176</v>
      </c>
      <c r="G108" s="42">
        <f>G107/0.3037</f>
        <v>137.01020744155414</v>
      </c>
      <c r="H108" s="42"/>
      <c r="I108" s="42"/>
      <c r="J108" s="42"/>
      <c r="K108" s="42"/>
      <c r="L108" s="42"/>
      <c r="M108" s="42"/>
      <c r="N108" s="42"/>
      <c r="O108" s="42"/>
      <c r="P108" s="44">
        <f t="shared" si="36"/>
        <v>26569.138466779117</v>
      </c>
      <c r="Q108" s="34">
        <v>11904</v>
      </c>
      <c r="R108" s="35">
        <v>12596</v>
      </c>
      <c r="S108" s="45">
        <v>2015</v>
      </c>
      <c r="T108" s="73" t="s">
        <v>118</v>
      </c>
      <c r="U108" s="35" t="s">
        <v>25</v>
      </c>
      <c r="V108" s="12">
        <f t="shared" ref="V108" si="53">R108-P108</f>
        <v>-13973.138466779117</v>
      </c>
    </row>
    <row r="109" spans="1:22" x14ac:dyDescent="0.25">
      <c r="A109" s="27" t="s">
        <v>119</v>
      </c>
      <c r="B109" s="27" t="s">
        <v>27</v>
      </c>
      <c r="C109" s="29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7"/>
      <c r="P109" s="44"/>
      <c r="Q109" s="34"/>
      <c r="R109" s="35"/>
      <c r="S109" s="36"/>
      <c r="T109" s="37"/>
      <c r="U109" s="38"/>
    </row>
    <row r="110" spans="1:22" ht="15.75" thickBot="1" x14ac:dyDescent="0.3">
      <c r="A110" s="61"/>
      <c r="B110" s="61"/>
      <c r="C110" s="66">
        <v>5198</v>
      </c>
      <c r="D110" s="48"/>
      <c r="E110" s="67"/>
      <c r="F110" s="67"/>
      <c r="G110" s="67"/>
      <c r="H110" s="67"/>
      <c r="I110" s="67"/>
      <c r="J110" s="67"/>
      <c r="K110" s="67"/>
      <c r="L110" s="48"/>
      <c r="M110" s="67"/>
      <c r="N110" s="42"/>
      <c r="O110" s="68"/>
      <c r="P110" s="44">
        <f t="shared" si="36"/>
        <v>5198</v>
      </c>
      <c r="Q110" s="34">
        <v>4995</v>
      </c>
      <c r="R110" s="35">
        <v>5659</v>
      </c>
      <c r="S110" s="36"/>
      <c r="T110" s="37" t="s">
        <v>120</v>
      </c>
      <c r="U110" s="38" t="s">
        <v>25</v>
      </c>
      <c r="V110" s="12">
        <f t="shared" ref="V110" si="54">R110-P110</f>
        <v>461</v>
      </c>
    </row>
    <row r="111" spans="1:22" x14ac:dyDescent="0.25">
      <c r="A111" s="27" t="s">
        <v>121</v>
      </c>
      <c r="B111" s="27" t="s">
        <v>51</v>
      </c>
      <c r="C111" s="29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52"/>
      <c r="P111" s="44">
        <f t="shared" si="36"/>
        <v>0</v>
      </c>
      <c r="Q111" s="34"/>
      <c r="R111" s="35"/>
      <c r="S111" s="36"/>
      <c r="T111" s="37"/>
      <c r="U111" s="38"/>
    </row>
    <row r="112" spans="1:22" ht="15.75" thickBot="1" x14ac:dyDescent="0.3">
      <c r="A112" s="61"/>
      <c r="B112" s="61"/>
      <c r="C112" s="66">
        <v>0</v>
      </c>
      <c r="D112" s="48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8"/>
      <c r="P112" s="44">
        <f t="shared" si="36"/>
        <v>0</v>
      </c>
      <c r="Q112" s="34"/>
      <c r="R112" s="71" t="s">
        <v>122</v>
      </c>
      <c r="S112" s="36"/>
      <c r="T112" s="37"/>
      <c r="U112" s="69" t="s">
        <v>123</v>
      </c>
    </row>
    <row r="113" spans="1:22" x14ac:dyDescent="0.25">
      <c r="A113" s="27" t="s">
        <v>124</v>
      </c>
      <c r="B113" s="64" t="s">
        <v>27</v>
      </c>
      <c r="C113" s="29"/>
      <c r="D113" s="30"/>
      <c r="E113" s="30"/>
      <c r="F113" s="30">
        <v>30.37</v>
      </c>
      <c r="G113" s="30">
        <v>30.37</v>
      </c>
      <c r="H113" s="30"/>
      <c r="I113" s="30"/>
      <c r="J113" s="30"/>
      <c r="K113" s="30"/>
      <c r="L113" s="30"/>
      <c r="M113" s="31"/>
      <c r="N113" s="30"/>
      <c r="O113" s="52"/>
      <c r="P113" s="44"/>
      <c r="Q113" s="34"/>
      <c r="R113" s="35"/>
      <c r="S113" s="36"/>
      <c r="T113" s="37"/>
      <c r="U113" s="38"/>
    </row>
    <row r="114" spans="1:22" s="12" customFormat="1" ht="15.75" thickBot="1" x14ac:dyDescent="0.3">
      <c r="A114" s="61"/>
      <c r="B114" s="65"/>
      <c r="C114" s="66">
        <v>4627</v>
      </c>
      <c r="D114" s="42"/>
      <c r="E114" s="42"/>
      <c r="F114" s="42">
        <f>F113/0.2838</f>
        <v>107.01198026779423</v>
      </c>
      <c r="G114" s="42">
        <f>G113/0.3037</f>
        <v>100</v>
      </c>
      <c r="H114" s="42"/>
      <c r="I114" s="42"/>
      <c r="J114" s="42"/>
      <c r="K114" s="42"/>
      <c r="L114" s="42"/>
      <c r="M114" s="42"/>
      <c r="N114" s="42"/>
      <c r="O114" s="63"/>
      <c r="P114" s="44">
        <f t="shared" si="36"/>
        <v>4834.0119802677946</v>
      </c>
      <c r="Q114" s="34">
        <v>4379</v>
      </c>
      <c r="R114" s="35">
        <v>4662</v>
      </c>
      <c r="S114" s="45">
        <v>2018</v>
      </c>
      <c r="T114" s="34" t="s">
        <v>125</v>
      </c>
      <c r="U114" s="35" t="s">
        <v>25</v>
      </c>
      <c r="V114" s="12">
        <f t="shared" ref="V114" si="55">R114-P114</f>
        <v>-172.01198026779457</v>
      </c>
    </row>
    <row r="115" spans="1:22" x14ac:dyDescent="0.25">
      <c r="A115" s="27" t="s">
        <v>126</v>
      </c>
      <c r="B115" s="27" t="s">
        <v>27</v>
      </c>
      <c r="C115" s="29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52"/>
      <c r="P115" s="44"/>
      <c r="Q115" s="34"/>
      <c r="R115" s="35"/>
      <c r="S115" s="36"/>
      <c r="T115" s="37"/>
      <c r="U115" s="38"/>
    </row>
    <row r="116" spans="1:22" ht="15.75" thickBot="1" x14ac:dyDescent="0.3">
      <c r="A116" s="61"/>
      <c r="B116" s="61"/>
      <c r="C116" s="66"/>
      <c r="D116" s="48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8"/>
      <c r="P116" s="44">
        <f t="shared" si="36"/>
        <v>0</v>
      </c>
      <c r="Q116" s="34">
        <v>21</v>
      </c>
      <c r="R116" s="35">
        <v>29</v>
      </c>
      <c r="S116" s="36">
        <v>2014</v>
      </c>
      <c r="T116" s="37"/>
      <c r="U116" s="38" t="s">
        <v>25</v>
      </c>
      <c r="V116" s="12">
        <f t="shared" ref="V116" si="56">R116-P116</f>
        <v>29</v>
      </c>
    </row>
    <row r="117" spans="1:22" x14ac:dyDescent="0.25">
      <c r="A117" s="27" t="s">
        <v>127</v>
      </c>
      <c r="B117" s="27" t="s">
        <v>27</v>
      </c>
      <c r="C117" s="29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52"/>
      <c r="P117" s="44"/>
      <c r="Q117" s="34"/>
      <c r="R117" s="35"/>
      <c r="S117" s="36"/>
      <c r="T117" s="37"/>
      <c r="U117" s="38"/>
    </row>
    <row r="118" spans="1:22" ht="15.75" thickBot="1" x14ac:dyDescent="0.3">
      <c r="A118" s="61"/>
      <c r="B118" s="61"/>
      <c r="C118" s="66">
        <v>3510</v>
      </c>
      <c r="D118" s="48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8"/>
      <c r="P118" s="44">
        <f t="shared" si="36"/>
        <v>3510</v>
      </c>
      <c r="Q118" s="34">
        <v>3383</v>
      </c>
      <c r="R118" s="35">
        <v>3401</v>
      </c>
      <c r="S118" s="36">
        <v>2014</v>
      </c>
      <c r="T118" s="37"/>
      <c r="U118" s="38" t="s">
        <v>25</v>
      </c>
      <c r="V118" s="12">
        <f t="shared" ref="V118" si="57">R118-P118</f>
        <v>-109</v>
      </c>
    </row>
    <row r="119" spans="1:22" x14ac:dyDescent="0.25">
      <c r="A119" s="27" t="s">
        <v>128</v>
      </c>
      <c r="B119" s="27" t="s">
        <v>48</v>
      </c>
      <c r="C119" s="29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52"/>
      <c r="P119" s="44">
        <f t="shared" si="36"/>
        <v>0</v>
      </c>
      <c r="Q119" s="34"/>
      <c r="R119" s="35"/>
      <c r="S119" s="36"/>
      <c r="T119" s="37"/>
      <c r="U119" s="38"/>
    </row>
    <row r="120" spans="1:22" ht="15.75" thickBot="1" x14ac:dyDescent="0.3">
      <c r="A120" s="61"/>
      <c r="B120" s="61"/>
      <c r="C120" s="66">
        <v>0</v>
      </c>
      <c r="D120" s="48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8"/>
      <c r="P120" s="44">
        <f t="shared" si="36"/>
        <v>0</v>
      </c>
      <c r="Q120" s="34"/>
      <c r="R120" s="35">
        <v>0</v>
      </c>
      <c r="S120" s="36"/>
      <c r="T120" s="37"/>
      <c r="U120" s="74" t="s">
        <v>129</v>
      </c>
      <c r="V120" s="12">
        <f t="shared" ref="V120" si="58">R120-P120</f>
        <v>0</v>
      </c>
    </row>
    <row r="121" spans="1:22" x14ac:dyDescent="0.25">
      <c r="A121" s="27" t="s">
        <v>130</v>
      </c>
      <c r="B121" s="27" t="s">
        <v>27</v>
      </c>
      <c r="C121" s="29"/>
      <c r="D121" s="30"/>
      <c r="E121" s="30"/>
      <c r="F121" s="46"/>
      <c r="G121" s="30"/>
      <c r="H121" s="30"/>
      <c r="I121" s="30"/>
      <c r="J121" s="30"/>
      <c r="K121" s="30"/>
      <c r="L121" s="30"/>
      <c r="M121" s="30"/>
      <c r="N121" s="30"/>
      <c r="O121" s="52"/>
      <c r="P121" s="44"/>
      <c r="Q121" s="34"/>
      <c r="R121" s="35"/>
      <c r="S121" s="36"/>
      <c r="T121" s="37"/>
      <c r="U121" s="38"/>
    </row>
    <row r="122" spans="1:22" ht="15.75" thickBot="1" x14ac:dyDescent="0.3">
      <c r="A122" s="61"/>
      <c r="B122" s="61"/>
      <c r="C122" s="66">
        <v>8026</v>
      </c>
      <c r="D122" s="48"/>
      <c r="E122" s="67"/>
      <c r="F122" s="48"/>
      <c r="G122" s="67"/>
      <c r="H122" s="67"/>
      <c r="I122" s="42"/>
      <c r="J122" s="67"/>
      <c r="K122" s="67"/>
      <c r="L122" s="67"/>
      <c r="M122" s="67"/>
      <c r="N122" s="42"/>
      <c r="O122" s="68"/>
      <c r="P122" s="44">
        <f t="shared" si="36"/>
        <v>8026</v>
      </c>
      <c r="Q122" s="34">
        <v>7924</v>
      </c>
      <c r="R122" s="35">
        <v>7925</v>
      </c>
      <c r="S122" s="36"/>
      <c r="T122" s="37"/>
      <c r="U122" s="38" t="s">
        <v>25</v>
      </c>
      <c r="V122" s="12">
        <f t="shared" ref="V122" si="59">R122-P122</f>
        <v>-101</v>
      </c>
    </row>
    <row r="123" spans="1:22" x14ac:dyDescent="0.25">
      <c r="A123" s="27" t="s">
        <v>131</v>
      </c>
      <c r="B123" s="27" t="s">
        <v>27</v>
      </c>
      <c r="C123" s="29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52"/>
      <c r="P123" s="44"/>
      <c r="Q123" s="34"/>
      <c r="R123" s="35"/>
      <c r="S123" s="36"/>
      <c r="T123" s="37"/>
      <c r="U123" s="38"/>
    </row>
    <row r="124" spans="1:22" ht="15.75" thickBot="1" x14ac:dyDescent="0.3">
      <c r="A124" s="61"/>
      <c r="B124" s="61"/>
      <c r="C124" s="66">
        <v>123</v>
      </c>
      <c r="D124" s="48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8"/>
      <c r="P124" s="44">
        <f t="shared" si="36"/>
        <v>123</v>
      </c>
      <c r="Q124" s="34">
        <v>132</v>
      </c>
      <c r="R124" s="35">
        <v>132</v>
      </c>
      <c r="S124" s="36">
        <v>2014</v>
      </c>
      <c r="T124" s="37"/>
      <c r="U124" s="38" t="s">
        <v>25</v>
      </c>
      <c r="V124" s="12">
        <f t="shared" ref="V124" si="60">R124-P124</f>
        <v>9</v>
      </c>
    </row>
    <row r="125" spans="1:22" x14ac:dyDescent="0.25">
      <c r="A125" s="27" t="s">
        <v>132</v>
      </c>
      <c r="B125" s="27" t="s">
        <v>48</v>
      </c>
      <c r="C125" s="29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52"/>
      <c r="P125" s="44">
        <f t="shared" si="36"/>
        <v>0</v>
      </c>
      <c r="Q125" s="34"/>
      <c r="R125" s="35"/>
      <c r="S125" s="36"/>
      <c r="T125" s="37"/>
      <c r="U125" s="38"/>
    </row>
    <row r="126" spans="1:22" ht="15.75" thickBot="1" x14ac:dyDescent="0.3">
      <c r="A126" s="61"/>
      <c r="B126" s="61"/>
      <c r="C126" s="66">
        <v>0</v>
      </c>
      <c r="D126" s="48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8"/>
      <c r="P126" s="44">
        <f t="shared" si="36"/>
        <v>0</v>
      </c>
      <c r="Q126" s="34"/>
      <c r="R126" s="35">
        <v>0</v>
      </c>
      <c r="S126" s="36"/>
      <c r="T126" s="37"/>
      <c r="U126" s="38" t="s">
        <v>49</v>
      </c>
      <c r="V126" s="12">
        <f t="shared" ref="V126" si="61">R126-P126</f>
        <v>0</v>
      </c>
    </row>
    <row r="127" spans="1:22" x14ac:dyDescent="0.25">
      <c r="A127" s="27" t="s">
        <v>133</v>
      </c>
      <c r="B127" s="27" t="s">
        <v>27</v>
      </c>
      <c r="C127" s="29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52"/>
      <c r="P127" s="44">
        <f t="shared" si="36"/>
        <v>0</v>
      </c>
      <c r="Q127" s="34"/>
      <c r="R127" s="35"/>
      <c r="S127" s="36"/>
      <c r="T127" s="37"/>
      <c r="U127" s="38"/>
    </row>
    <row r="128" spans="1:22" ht="15.75" thickBot="1" x14ac:dyDescent="0.3">
      <c r="A128" s="61"/>
      <c r="B128" s="61"/>
      <c r="C128" s="66">
        <v>100</v>
      </c>
      <c r="D128" s="48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8"/>
      <c r="P128" s="44">
        <f t="shared" si="36"/>
        <v>100</v>
      </c>
      <c r="Q128" s="34">
        <v>60</v>
      </c>
      <c r="R128" s="35">
        <v>98</v>
      </c>
      <c r="S128" s="36">
        <v>2023</v>
      </c>
      <c r="T128" s="37" t="s">
        <v>134</v>
      </c>
      <c r="U128" s="38" t="s">
        <v>25</v>
      </c>
      <c r="V128" s="12">
        <f t="shared" ref="V128" si="62">R128-P128</f>
        <v>-2</v>
      </c>
    </row>
    <row r="129" spans="1:22" x14ac:dyDescent="0.25">
      <c r="A129" s="27" t="s">
        <v>135</v>
      </c>
      <c r="B129" s="27" t="s">
        <v>27</v>
      </c>
      <c r="C129" s="29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52"/>
      <c r="P129" s="44"/>
      <c r="Q129" s="34"/>
      <c r="R129" s="35"/>
      <c r="S129" s="36"/>
      <c r="T129" s="37"/>
      <c r="U129" s="38"/>
    </row>
    <row r="130" spans="1:22" ht="15.75" thickBot="1" x14ac:dyDescent="0.3">
      <c r="A130" s="61"/>
      <c r="B130" s="61"/>
      <c r="C130" s="66">
        <v>0</v>
      </c>
      <c r="D130" s="48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8"/>
      <c r="P130" s="44">
        <f t="shared" si="36"/>
        <v>0</v>
      </c>
      <c r="Q130" s="34">
        <v>41</v>
      </c>
      <c r="R130" s="35">
        <v>41</v>
      </c>
      <c r="S130" s="36">
        <v>2016</v>
      </c>
      <c r="T130" s="37"/>
      <c r="U130" s="38" t="s">
        <v>25</v>
      </c>
      <c r="V130" s="12">
        <f t="shared" ref="V130" si="63">R130-P130</f>
        <v>41</v>
      </c>
    </row>
    <row r="131" spans="1:22" x14ac:dyDescent="0.25">
      <c r="A131" s="27" t="s">
        <v>136</v>
      </c>
      <c r="B131" s="28" t="s">
        <v>32</v>
      </c>
      <c r="C131" s="29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52"/>
      <c r="P131" s="44"/>
      <c r="Q131" s="34"/>
      <c r="R131" s="35"/>
      <c r="S131" s="36"/>
      <c r="T131" s="37"/>
      <c r="U131" s="38"/>
    </row>
    <row r="132" spans="1:22" ht="15.75" thickBot="1" x14ac:dyDescent="0.3">
      <c r="A132" s="61"/>
      <c r="B132" s="61"/>
      <c r="C132" s="66">
        <v>2420</v>
      </c>
      <c r="D132" s="48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3"/>
      <c r="P132" s="44">
        <f t="shared" si="36"/>
        <v>2420</v>
      </c>
      <c r="Q132" s="34">
        <v>2379</v>
      </c>
      <c r="R132" s="35">
        <v>2669</v>
      </c>
      <c r="S132" s="36">
        <v>2014</v>
      </c>
      <c r="T132" s="37"/>
      <c r="U132" s="38" t="s">
        <v>25</v>
      </c>
      <c r="V132" s="12">
        <f t="shared" ref="V132" si="64">R132-P132</f>
        <v>249</v>
      </c>
    </row>
    <row r="133" spans="1:22" x14ac:dyDescent="0.25">
      <c r="A133" s="27" t="s">
        <v>137</v>
      </c>
      <c r="B133" s="27" t="s">
        <v>27</v>
      </c>
      <c r="C133" s="29"/>
      <c r="D133" s="30"/>
      <c r="E133" s="30"/>
      <c r="F133" s="30"/>
      <c r="G133" s="30">
        <v>120</v>
      </c>
      <c r="H133" s="30"/>
      <c r="I133" s="30"/>
      <c r="J133" s="30"/>
      <c r="K133" s="30"/>
      <c r="L133" s="30"/>
      <c r="M133" s="30"/>
      <c r="N133" s="30"/>
      <c r="O133" s="52"/>
      <c r="P133" s="44">
        <f t="shared" si="36"/>
        <v>120</v>
      </c>
      <c r="Q133" s="34"/>
      <c r="R133" s="35"/>
      <c r="S133" s="36"/>
      <c r="T133" s="37"/>
      <c r="U133" s="38"/>
    </row>
    <row r="134" spans="1:22" s="12" customFormat="1" ht="15.75" thickBot="1" x14ac:dyDescent="0.3">
      <c r="A134" s="61"/>
      <c r="B134" s="61"/>
      <c r="C134" s="66">
        <v>977</v>
      </c>
      <c r="D134" s="42"/>
      <c r="E134" s="42"/>
      <c r="F134" s="42"/>
      <c r="G134" s="42">
        <f>G133/0.3037</f>
        <v>395.12676983865651</v>
      </c>
      <c r="H134" s="42"/>
      <c r="I134" s="42"/>
      <c r="J134" s="42"/>
      <c r="K134" s="42"/>
      <c r="L134" s="42"/>
      <c r="M134" s="42"/>
      <c r="N134" s="42"/>
      <c r="O134" s="63"/>
      <c r="P134" s="44">
        <f t="shared" si="36"/>
        <v>1372.1267698386564</v>
      </c>
      <c r="Q134" s="34">
        <v>1074</v>
      </c>
      <c r="R134" s="35">
        <v>1131</v>
      </c>
      <c r="S134" s="45">
        <v>2014</v>
      </c>
      <c r="T134" s="34"/>
      <c r="U134" s="35" t="s">
        <v>25</v>
      </c>
      <c r="V134" s="12">
        <f t="shared" ref="V134" si="65">R134-P134</f>
        <v>-241.1267698386564</v>
      </c>
    </row>
    <row r="135" spans="1:22" x14ac:dyDescent="0.25">
      <c r="A135" s="27" t="s">
        <v>138</v>
      </c>
      <c r="B135" s="28" t="s">
        <v>41</v>
      </c>
      <c r="C135" s="29"/>
      <c r="D135" s="46">
        <v>85.14</v>
      </c>
      <c r="E135" s="46"/>
      <c r="F135" s="46">
        <f>85.14+121.48</f>
        <v>206.62</v>
      </c>
      <c r="G135" s="46"/>
      <c r="H135" s="46"/>
      <c r="I135" s="46"/>
      <c r="J135" s="46"/>
      <c r="K135" s="46"/>
      <c r="L135" s="46"/>
      <c r="M135" s="46"/>
      <c r="N135" s="46"/>
      <c r="O135" s="47"/>
      <c r="P135" s="44"/>
      <c r="Q135" s="34"/>
      <c r="R135" s="35"/>
      <c r="S135" s="36"/>
      <c r="T135" s="37"/>
      <c r="U135" s="38"/>
    </row>
    <row r="136" spans="1:22" s="12" customFormat="1" ht="15.75" thickBot="1" x14ac:dyDescent="0.3">
      <c r="A136" s="61"/>
      <c r="B136" s="61"/>
      <c r="C136" s="66">
        <v>13000</v>
      </c>
      <c r="D136" s="42">
        <f>D135/0.2838</f>
        <v>300</v>
      </c>
      <c r="E136" s="42"/>
      <c r="F136" s="42">
        <f>F135/0.2838</f>
        <v>728.04792107117692</v>
      </c>
      <c r="G136" s="42"/>
      <c r="H136" s="42"/>
      <c r="I136" s="42"/>
      <c r="J136" s="42"/>
      <c r="K136" s="42"/>
      <c r="L136" s="42"/>
      <c r="M136" s="42"/>
      <c r="N136" s="42"/>
      <c r="O136" s="42"/>
      <c r="P136" s="44">
        <f t="shared" si="36"/>
        <v>14028.047921071176</v>
      </c>
      <c r="Q136" s="34">
        <v>12525</v>
      </c>
      <c r="R136" s="35">
        <v>13647</v>
      </c>
      <c r="S136" s="45">
        <v>2016</v>
      </c>
      <c r="T136" s="34"/>
      <c r="U136" s="35" t="s">
        <v>25</v>
      </c>
      <c r="V136" s="12">
        <f t="shared" ref="V136" si="66">R136-P136</f>
        <v>-381.04792107117646</v>
      </c>
    </row>
    <row r="137" spans="1:22" x14ac:dyDescent="0.25">
      <c r="A137" s="27" t="s">
        <v>139</v>
      </c>
      <c r="B137" s="70" t="s">
        <v>27</v>
      </c>
      <c r="C137" s="29"/>
      <c r="D137" s="30"/>
      <c r="E137" s="31"/>
      <c r="F137" s="30">
        <v>212.59</v>
      </c>
      <c r="G137" s="30"/>
      <c r="H137" s="30"/>
      <c r="I137" s="30"/>
      <c r="J137" s="30"/>
      <c r="K137" s="30"/>
      <c r="L137" s="30"/>
      <c r="M137" s="30"/>
      <c r="N137" s="30"/>
      <c r="O137" s="31"/>
      <c r="P137" s="44"/>
      <c r="Q137" s="34"/>
      <c r="R137" s="35"/>
      <c r="S137" s="36"/>
      <c r="T137" s="37"/>
      <c r="U137" s="38"/>
    </row>
    <row r="138" spans="1:22" s="12" customFormat="1" ht="15.75" thickBot="1" x14ac:dyDescent="0.3">
      <c r="A138" s="61"/>
      <c r="B138" s="65"/>
      <c r="C138" s="66">
        <v>8100</v>
      </c>
      <c r="D138" s="42"/>
      <c r="E138" s="42"/>
      <c r="F138" s="42">
        <f>F137/0.2838</f>
        <v>749.0838618745596</v>
      </c>
      <c r="G138" s="42"/>
      <c r="H138" s="42"/>
      <c r="I138" s="42"/>
      <c r="J138" s="42"/>
      <c r="K138" s="42"/>
      <c r="L138" s="42"/>
      <c r="M138" s="42"/>
      <c r="N138" s="42"/>
      <c r="O138" s="42"/>
      <c r="P138" s="44">
        <f t="shared" ref="P138:P202" si="67">SUM(C138:O138)</f>
        <v>8849.0838618745602</v>
      </c>
      <c r="Q138" s="34">
        <v>7035</v>
      </c>
      <c r="R138" s="35">
        <v>8563</v>
      </c>
      <c r="S138" s="45">
        <v>2023</v>
      </c>
      <c r="T138" s="34" t="s">
        <v>140</v>
      </c>
      <c r="U138" s="35" t="s">
        <v>25</v>
      </c>
      <c r="V138" s="12">
        <f t="shared" ref="V138" si="68">R138-P138</f>
        <v>-286.08386187456017</v>
      </c>
    </row>
    <row r="139" spans="1:22" x14ac:dyDescent="0.25">
      <c r="A139" s="27" t="s">
        <v>141</v>
      </c>
      <c r="B139" s="28" t="s">
        <v>41</v>
      </c>
      <c r="C139" s="29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52"/>
      <c r="P139" s="44"/>
      <c r="Q139" s="34"/>
      <c r="R139" s="35"/>
      <c r="S139" s="36"/>
      <c r="T139" s="37"/>
      <c r="U139" s="38"/>
    </row>
    <row r="140" spans="1:22" ht="15.75" thickBot="1" x14ac:dyDescent="0.3">
      <c r="A140" s="61"/>
      <c r="B140" s="61"/>
      <c r="C140" s="66">
        <v>2079</v>
      </c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42"/>
      <c r="O140" s="68"/>
      <c r="P140" s="44">
        <f t="shared" si="67"/>
        <v>2079</v>
      </c>
      <c r="Q140" s="34">
        <v>3945</v>
      </c>
      <c r="R140" s="35">
        <v>5082</v>
      </c>
      <c r="S140" s="36">
        <v>2023</v>
      </c>
      <c r="T140" s="37" t="s">
        <v>142</v>
      </c>
      <c r="U140" s="38" t="s">
        <v>25</v>
      </c>
      <c r="V140" s="12">
        <f t="shared" ref="V140" si="69">R140-P140</f>
        <v>3003</v>
      </c>
    </row>
    <row r="141" spans="1:22" x14ac:dyDescent="0.25">
      <c r="A141" s="27" t="s">
        <v>143</v>
      </c>
      <c r="B141" s="28" t="s">
        <v>32</v>
      </c>
      <c r="C141" s="29"/>
      <c r="D141" s="30"/>
      <c r="E141" s="30"/>
      <c r="F141" s="30"/>
      <c r="G141" s="30">
        <v>151.24</v>
      </c>
      <c r="H141" s="30"/>
      <c r="I141" s="30"/>
      <c r="J141" s="30"/>
      <c r="K141" s="30"/>
      <c r="L141" s="30"/>
      <c r="M141" s="30"/>
      <c r="N141" s="30"/>
      <c r="O141" s="31"/>
      <c r="P141" s="44"/>
      <c r="Q141" s="34"/>
      <c r="R141" s="35"/>
      <c r="S141" s="36"/>
      <c r="T141" s="37"/>
      <c r="U141" s="38"/>
    </row>
    <row r="142" spans="1:22" s="12" customFormat="1" ht="15.75" thickBot="1" x14ac:dyDescent="0.3">
      <c r="A142" s="61"/>
      <c r="B142" s="61"/>
      <c r="C142" s="66">
        <v>6202</v>
      </c>
      <c r="D142" s="42"/>
      <c r="E142" s="42"/>
      <c r="F142" s="42"/>
      <c r="G142" s="42">
        <f>G141/0.3037</f>
        <v>497.99143891998682</v>
      </c>
      <c r="H142" s="42"/>
      <c r="I142" s="42"/>
      <c r="J142" s="42"/>
      <c r="K142" s="42"/>
      <c r="L142" s="42"/>
      <c r="M142" s="42"/>
      <c r="N142" s="42"/>
      <c r="O142" s="63"/>
      <c r="P142" s="44">
        <f t="shared" si="67"/>
        <v>6699.9914389199866</v>
      </c>
      <c r="Q142" s="34">
        <v>6184</v>
      </c>
      <c r="R142" s="35">
        <v>6580</v>
      </c>
      <c r="S142" s="45">
        <v>2017</v>
      </c>
      <c r="T142" s="34"/>
      <c r="U142" s="35" t="s">
        <v>25</v>
      </c>
      <c r="V142" s="12">
        <f t="shared" ref="V142" si="70">R142-P142</f>
        <v>-119.99143891998665</v>
      </c>
    </row>
    <row r="143" spans="1:22" x14ac:dyDescent="0.25">
      <c r="A143" s="27" t="s">
        <v>144</v>
      </c>
      <c r="B143" s="28" t="s">
        <v>41</v>
      </c>
      <c r="C143" s="29"/>
      <c r="D143" s="46">
        <v>50</v>
      </c>
      <c r="E143" s="46">
        <v>70</v>
      </c>
      <c r="F143" s="46">
        <v>120</v>
      </c>
      <c r="G143" s="46">
        <f>70</f>
        <v>70</v>
      </c>
      <c r="H143" s="46"/>
      <c r="I143" s="46"/>
      <c r="J143" s="46"/>
      <c r="K143" s="46"/>
      <c r="L143" s="46"/>
      <c r="M143" s="46"/>
      <c r="N143" s="46"/>
      <c r="O143" s="47"/>
      <c r="P143" s="44"/>
      <c r="Q143" s="34"/>
      <c r="R143" s="35"/>
      <c r="S143" s="36"/>
      <c r="T143" s="37"/>
      <c r="U143" s="38"/>
    </row>
    <row r="144" spans="1:22" ht="15.75" thickBot="1" x14ac:dyDescent="0.3">
      <c r="A144" s="61"/>
      <c r="B144" s="61"/>
      <c r="C144" s="66">
        <v>18519</v>
      </c>
      <c r="D144" s="48">
        <f>D143/0.2838</f>
        <v>176.18040873854827</v>
      </c>
      <c r="E144" s="48">
        <f>E143/0.2838</f>
        <v>246.65257223396759</v>
      </c>
      <c r="F144" s="48">
        <f>F143/0.2838</f>
        <v>422.83298097251588</v>
      </c>
      <c r="G144" s="48">
        <f>G143/0.3037</f>
        <v>230.49061573921631</v>
      </c>
      <c r="H144" s="48"/>
      <c r="I144" s="48"/>
      <c r="J144" s="48"/>
      <c r="K144" s="48"/>
      <c r="L144" s="48"/>
      <c r="M144" s="48"/>
      <c r="N144" s="48"/>
      <c r="O144" s="48"/>
      <c r="P144" s="44">
        <f t="shared" si="67"/>
        <v>19595.156577684251</v>
      </c>
      <c r="Q144" s="34">
        <v>18309</v>
      </c>
      <c r="R144" s="35">
        <v>19334</v>
      </c>
      <c r="S144" s="36">
        <v>2015</v>
      </c>
      <c r="T144" s="37" t="s">
        <v>145</v>
      </c>
      <c r="U144" s="38" t="s">
        <v>25</v>
      </c>
      <c r="V144" s="12">
        <f t="shared" ref="V144" si="71">R144-P144</f>
        <v>-261.15657768425081</v>
      </c>
    </row>
    <row r="145" spans="1:22" x14ac:dyDescent="0.25">
      <c r="A145" s="27" t="s">
        <v>146</v>
      </c>
      <c r="B145" s="27" t="s">
        <v>51</v>
      </c>
      <c r="C145" s="29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7"/>
      <c r="P145" s="44"/>
      <c r="Q145" s="34"/>
      <c r="R145" s="35"/>
      <c r="S145" s="36"/>
      <c r="T145" s="37"/>
      <c r="U145" s="38"/>
    </row>
    <row r="146" spans="1:22" ht="15.75" thickBot="1" x14ac:dyDescent="0.3">
      <c r="A146" s="61"/>
      <c r="B146" s="61"/>
      <c r="C146" s="40">
        <v>96931</v>
      </c>
      <c r="D146" s="60"/>
      <c r="E146" s="49"/>
      <c r="F146" s="49"/>
      <c r="G146" s="49"/>
      <c r="H146" s="49"/>
      <c r="I146" s="49"/>
      <c r="J146" s="49"/>
      <c r="K146" s="60"/>
      <c r="L146" s="49"/>
      <c r="M146" s="49"/>
      <c r="N146" s="41"/>
      <c r="O146" s="41"/>
      <c r="P146" s="75">
        <f t="shared" ref="P146" si="72">SUM(C146:O146)</f>
        <v>96931</v>
      </c>
      <c r="Q146" s="34" t="s">
        <v>61</v>
      </c>
      <c r="R146" s="35" t="s">
        <v>61</v>
      </c>
      <c r="S146" s="36"/>
      <c r="T146" s="37"/>
      <c r="U146" s="69" t="s">
        <v>70</v>
      </c>
    </row>
    <row r="147" spans="1:22" ht="15" customHeight="1" x14ac:dyDescent="0.25">
      <c r="A147" s="76" t="s">
        <v>147</v>
      </c>
      <c r="B147" s="77" t="s">
        <v>27</v>
      </c>
      <c r="C147" s="78"/>
      <c r="D147" s="79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1"/>
      <c r="Q147" s="82"/>
      <c r="R147" s="83"/>
      <c r="S147" s="36"/>
      <c r="T147" s="84"/>
      <c r="U147" s="85"/>
    </row>
    <row r="148" spans="1:22" ht="15.75" thickBot="1" x14ac:dyDescent="0.3">
      <c r="A148" s="86"/>
      <c r="B148" s="87"/>
      <c r="C148" s="88">
        <v>0</v>
      </c>
      <c r="D148" s="48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89"/>
      <c r="Q148" s="82">
        <v>6</v>
      </c>
      <c r="R148" s="83">
        <v>12</v>
      </c>
      <c r="S148" s="36">
        <v>2025</v>
      </c>
      <c r="T148" s="84" t="s">
        <v>148</v>
      </c>
      <c r="U148" s="38" t="s">
        <v>149</v>
      </c>
      <c r="V148" s="12">
        <f t="shared" ref="V148" si="73">R148-P148</f>
        <v>12</v>
      </c>
    </row>
    <row r="149" spans="1:22" x14ac:dyDescent="0.25">
      <c r="A149" s="27" t="s">
        <v>150</v>
      </c>
      <c r="B149" s="27" t="s">
        <v>151</v>
      </c>
      <c r="C149" s="90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2"/>
      <c r="P149" s="93"/>
      <c r="Q149" s="34"/>
      <c r="R149" s="35"/>
      <c r="S149" s="36"/>
      <c r="T149" s="37"/>
      <c r="U149" s="38"/>
    </row>
    <row r="150" spans="1:22" ht="15.75" thickBot="1" x14ac:dyDescent="0.3">
      <c r="A150" s="61"/>
      <c r="B150" s="61"/>
      <c r="C150" s="66">
        <v>4000</v>
      </c>
      <c r="D150" s="67"/>
      <c r="E150" s="67"/>
      <c r="F150" s="67"/>
      <c r="G150" s="67"/>
      <c r="H150" s="42"/>
      <c r="I150" s="67"/>
      <c r="J150" s="67"/>
      <c r="K150" s="67"/>
      <c r="L150" s="67"/>
      <c r="M150" s="67"/>
      <c r="N150" s="67"/>
      <c r="O150" s="63"/>
      <c r="P150" s="44">
        <f t="shared" si="67"/>
        <v>4000</v>
      </c>
      <c r="Q150" s="50">
        <v>3990</v>
      </c>
      <c r="R150" s="35" t="s">
        <v>152</v>
      </c>
      <c r="S150" s="36">
        <v>2014</v>
      </c>
      <c r="T150" s="94"/>
      <c r="U150" s="38" t="s">
        <v>25</v>
      </c>
    </row>
    <row r="151" spans="1:22" ht="15" customHeight="1" x14ac:dyDescent="0.25">
      <c r="A151" s="54" t="s">
        <v>153</v>
      </c>
      <c r="B151" s="54" t="s">
        <v>48</v>
      </c>
      <c r="C151" s="29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52"/>
      <c r="P151" s="44">
        <f t="shared" si="67"/>
        <v>0</v>
      </c>
      <c r="Q151" s="34"/>
      <c r="R151" s="35"/>
      <c r="S151" s="36"/>
      <c r="T151" s="37"/>
      <c r="U151" s="38"/>
    </row>
    <row r="152" spans="1:22" ht="15.75" thickBot="1" x14ac:dyDescent="0.3">
      <c r="A152" s="95"/>
      <c r="B152" s="95"/>
      <c r="C152" s="96">
        <v>0</v>
      </c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8"/>
      <c r="P152" s="44">
        <f t="shared" si="67"/>
        <v>0</v>
      </c>
      <c r="Q152" s="34"/>
      <c r="R152" s="35">
        <v>0</v>
      </c>
      <c r="S152" s="36"/>
      <c r="T152" s="37"/>
      <c r="U152" s="38" t="s">
        <v>49</v>
      </c>
      <c r="V152" s="12">
        <f t="shared" ref="V152" si="74">R152-P152</f>
        <v>0</v>
      </c>
    </row>
    <row r="153" spans="1:22" x14ac:dyDescent="0.25">
      <c r="A153" s="27" t="s">
        <v>154</v>
      </c>
      <c r="B153" s="28" t="s">
        <v>41</v>
      </c>
      <c r="C153" s="29"/>
      <c r="D153" s="30"/>
      <c r="E153" s="30">
        <f>48+2.2</f>
        <v>50.2</v>
      </c>
      <c r="F153" s="30"/>
      <c r="G153" s="30">
        <v>79</v>
      </c>
      <c r="H153" s="30"/>
      <c r="I153" s="30"/>
      <c r="J153" s="30"/>
      <c r="K153" s="30"/>
      <c r="L153" s="30"/>
      <c r="M153" s="30"/>
      <c r="N153" s="31"/>
      <c r="O153" s="31"/>
      <c r="P153" s="44"/>
      <c r="Q153" s="34"/>
      <c r="R153" s="35"/>
      <c r="S153" s="36"/>
      <c r="T153" s="37"/>
      <c r="U153" s="38"/>
    </row>
    <row r="154" spans="1:22" ht="15.75" thickBot="1" x14ac:dyDescent="0.3">
      <c r="A154" s="61"/>
      <c r="B154" s="61"/>
      <c r="C154" s="66">
        <v>974</v>
      </c>
      <c r="D154" s="42"/>
      <c r="E154" s="42">
        <f>E153/0.2838</f>
        <v>176.88513037350248</v>
      </c>
      <c r="F154" s="42"/>
      <c r="G154" s="42">
        <f>G153/0.3037</f>
        <v>260.12512347711555</v>
      </c>
      <c r="H154" s="42"/>
      <c r="I154" s="42"/>
      <c r="J154" s="42"/>
      <c r="K154" s="42"/>
      <c r="L154" s="42"/>
      <c r="M154" s="42"/>
      <c r="N154" s="42"/>
      <c r="O154" s="42"/>
      <c r="P154" s="44">
        <f>SUM(C154:O154)</f>
        <v>1411.010253850618</v>
      </c>
      <c r="Q154" s="34">
        <v>792</v>
      </c>
      <c r="R154" s="35">
        <v>1212</v>
      </c>
      <c r="S154" s="36">
        <v>2016</v>
      </c>
      <c r="T154" s="37"/>
      <c r="U154" s="38" t="s">
        <v>25</v>
      </c>
      <c r="V154" s="12">
        <f t="shared" ref="V154" si="75">R154-P154</f>
        <v>-199.01025385061803</v>
      </c>
    </row>
    <row r="155" spans="1:22" x14ac:dyDescent="0.25">
      <c r="A155" s="27" t="s">
        <v>155</v>
      </c>
      <c r="B155" s="27" t="s">
        <v>48</v>
      </c>
      <c r="C155" s="29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1"/>
      <c r="O155" s="31"/>
      <c r="P155" s="44"/>
      <c r="Q155" s="34"/>
      <c r="R155" s="35"/>
      <c r="S155" s="36"/>
      <c r="T155" s="37"/>
      <c r="U155" s="38"/>
    </row>
    <row r="156" spans="1:22" ht="15.75" thickBot="1" x14ac:dyDescent="0.3">
      <c r="A156" s="61"/>
      <c r="B156" s="61"/>
      <c r="C156" s="66">
        <v>0</v>
      </c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48"/>
      <c r="O156" s="68"/>
      <c r="P156" s="44">
        <f t="shared" si="67"/>
        <v>0</v>
      </c>
      <c r="Q156" s="34"/>
      <c r="R156" s="35">
        <v>0</v>
      </c>
      <c r="S156" s="36"/>
      <c r="T156" s="37"/>
      <c r="U156" s="38" t="s">
        <v>49</v>
      </c>
      <c r="V156" s="12">
        <f t="shared" ref="V156" si="76">R156-P156</f>
        <v>0</v>
      </c>
    </row>
    <row r="157" spans="1:22" x14ac:dyDescent="0.25">
      <c r="A157" s="27" t="s">
        <v>156</v>
      </c>
      <c r="B157" s="27" t="s">
        <v>27</v>
      </c>
      <c r="C157" s="29"/>
      <c r="D157" s="31"/>
      <c r="E157" s="30">
        <v>187.94</v>
      </c>
      <c r="F157" s="30">
        <v>82.95</v>
      </c>
      <c r="G157" s="30">
        <v>98.1</v>
      </c>
      <c r="H157" s="30"/>
      <c r="I157" s="31"/>
      <c r="J157" s="30"/>
      <c r="K157" s="30"/>
      <c r="L157" s="30"/>
      <c r="M157" s="30"/>
      <c r="N157" s="30"/>
      <c r="O157" s="30"/>
      <c r="P157" s="44"/>
      <c r="Q157" s="34"/>
      <c r="R157" s="35"/>
      <c r="S157" s="36"/>
      <c r="T157" s="37"/>
      <c r="U157" s="38"/>
    </row>
    <row r="158" spans="1:22" ht="15.75" thickBot="1" x14ac:dyDescent="0.3">
      <c r="A158" s="61"/>
      <c r="B158" s="61"/>
      <c r="C158" s="66">
        <v>17386</v>
      </c>
      <c r="D158" s="42"/>
      <c r="E158" s="42">
        <f>E157/0.2838</f>
        <v>662.22692036645526</v>
      </c>
      <c r="F158" s="42">
        <f>F157/0.2838</f>
        <v>292.28329809725159</v>
      </c>
      <c r="G158" s="42">
        <f>G157/0.3037</f>
        <v>323.01613434310173</v>
      </c>
      <c r="H158" s="42"/>
      <c r="I158" s="42"/>
      <c r="J158" s="42"/>
      <c r="K158" s="42"/>
      <c r="L158" s="42"/>
      <c r="M158" s="42"/>
      <c r="N158" s="42"/>
      <c r="O158" s="42"/>
      <c r="P158" s="44">
        <f t="shared" si="67"/>
        <v>18663.52635280681</v>
      </c>
      <c r="Q158" s="34">
        <v>16692</v>
      </c>
      <c r="R158" s="35">
        <v>18103</v>
      </c>
      <c r="S158" s="36">
        <v>2015</v>
      </c>
      <c r="T158" s="37"/>
      <c r="U158" s="38" t="s">
        <v>25</v>
      </c>
      <c r="V158" s="12">
        <f t="shared" ref="V158" si="77">R158-P158</f>
        <v>-560.52635280680988</v>
      </c>
    </row>
    <row r="159" spans="1:22" x14ac:dyDescent="0.25">
      <c r="A159" s="27" t="s">
        <v>157</v>
      </c>
      <c r="B159" s="27" t="s">
        <v>27</v>
      </c>
      <c r="C159" s="29"/>
      <c r="D159" s="46">
        <f>153.26+130.6</f>
        <v>283.86</v>
      </c>
      <c r="E159" s="46">
        <v>103.92</v>
      </c>
      <c r="F159" s="46">
        <v>85.14</v>
      </c>
      <c r="G159" s="46">
        <v>72.900000000000006</v>
      </c>
      <c r="H159" s="46"/>
      <c r="I159" s="46"/>
      <c r="J159" s="46"/>
      <c r="K159" s="46"/>
      <c r="L159" s="46"/>
      <c r="M159" s="46"/>
      <c r="N159" s="46"/>
      <c r="O159" s="47"/>
      <c r="P159" s="44"/>
      <c r="Q159" s="34"/>
      <c r="R159" s="35"/>
      <c r="S159" s="36"/>
      <c r="T159" s="37"/>
      <c r="U159" s="38"/>
    </row>
    <row r="160" spans="1:22" ht="15.75" thickBot="1" x14ac:dyDescent="0.3">
      <c r="A160" s="61"/>
      <c r="B160" s="61"/>
      <c r="C160" s="66">
        <v>20434</v>
      </c>
      <c r="D160" s="48">
        <f>D159/0.2838+110+90</f>
        <v>1200.2114164904863</v>
      </c>
      <c r="E160" s="48">
        <f>E159/0.2838+100</f>
        <v>466.17336152219872</v>
      </c>
      <c r="F160" s="48">
        <f>F159/0.2838+110</f>
        <v>410</v>
      </c>
      <c r="G160" s="48">
        <f>G159/0.3037+100</f>
        <v>340.03951267698386</v>
      </c>
      <c r="H160" s="48"/>
      <c r="I160" s="48"/>
      <c r="J160" s="48"/>
      <c r="K160" s="67"/>
      <c r="L160" s="48"/>
      <c r="M160" s="48"/>
      <c r="N160" s="48"/>
      <c r="O160" s="63"/>
      <c r="P160" s="44">
        <f>SUM(C160:O160)</f>
        <v>22850.424290689669</v>
      </c>
      <c r="Q160" s="34">
        <v>19981</v>
      </c>
      <c r="R160" s="35">
        <v>22300</v>
      </c>
      <c r="S160" s="36">
        <v>2015</v>
      </c>
      <c r="T160" s="37" t="s">
        <v>158</v>
      </c>
      <c r="U160" s="38" t="s">
        <v>159</v>
      </c>
      <c r="V160" s="12">
        <f t="shared" ref="V160" si="78">R160-P160</f>
        <v>-550.42429068966885</v>
      </c>
    </row>
    <row r="161" spans="1:22" x14ac:dyDescent="0.25">
      <c r="A161" s="27" t="s">
        <v>160</v>
      </c>
      <c r="B161" s="27" t="s">
        <v>48</v>
      </c>
      <c r="C161" s="29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52"/>
      <c r="P161" s="44">
        <f t="shared" si="67"/>
        <v>0</v>
      </c>
      <c r="Q161" s="34"/>
      <c r="R161" s="35"/>
      <c r="S161" s="36"/>
      <c r="T161" s="37"/>
      <c r="U161" s="38"/>
    </row>
    <row r="162" spans="1:22" ht="15.75" thickBot="1" x14ac:dyDescent="0.3">
      <c r="A162" s="61"/>
      <c r="B162" s="61"/>
      <c r="C162" s="96">
        <v>0</v>
      </c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8"/>
      <c r="P162" s="44">
        <f t="shared" si="67"/>
        <v>0</v>
      </c>
      <c r="Q162" s="34"/>
      <c r="R162" s="35">
        <v>0</v>
      </c>
      <c r="S162" s="36"/>
      <c r="T162" s="37"/>
      <c r="U162" s="38" t="s">
        <v>49</v>
      </c>
      <c r="V162" s="12">
        <f t="shared" ref="V162" si="79">R162-P162</f>
        <v>0</v>
      </c>
    </row>
    <row r="163" spans="1:22" x14ac:dyDescent="0.25">
      <c r="A163" s="27" t="s">
        <v>161</v>
      </c>
      <c r="B163" s="28" t="s">
        <v>41</v>
      </c>
      <c r="C163" s="29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52"/>
      <c r="P163" s="44">
        <f t="shared" si="67"/>
        <v>0</v>
      </c>
      <c r="Q163" s="34"/>
      <c r="R163" s="35"/>
      <c r="S163" s="36"/>
      <c r="T163" s="37"/>
      <c r="U163" s="38"/>
    </row>
    <row r="164" spans="1:22" ht="15.75" thickBot="1" x14ac:dyDescent="0.3">
      <c r="A164" s="61"/>
      <c r="B164" s="61"/>
      <c r="C164" s="96">
        <v>0</v>
      </c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8"/>
      <c r="P164" s="44">
        <f t="shared" si="67"/>
        <v>0</v>
      </c>
      <c r="Q164" s="34">
        <v>106</v>
      </c>
      <c r="R164" s="35">
        <v>106</v>
      </c>
      <c r="S164" s="36">
        <v>2019</v>
      </c>
      <c r="T164" s="37"/>
      <c r="U164" s="38" t="s">
        <v>25</v>
      </c>
      <c r="V164" s="12">
        <f t="shared" ref="V164" si="80">R164-P164</f>
        <v>106</v>
      </c>
    </row>
    <row r="165" spans="1:22" x14ac:dyDescent="0.25">
      <c r="A165" s="27" t="s">
        <v>162</v>
      </c>
      <c r="B165" s="27" t="s">
        <v>27</v>
      </c>
      <c r="C165" s="29" t="s">
        <v>163</v>
      </c>
      <c r="D165" s="46"/>
      <c r="E165" s="46">
        <v>36.9</v>
      </c>
      <c r="F165" s="46">
        <v>30.37</v>
      </c>
      <c r="G165" s="46"/>
      <c r="H165" s="46"/>
      <c r="I165" s="46"/>
      <c r="J165" s="46"/>
      <c r="K165" s="46"/>
      <c r="L165" s="46"/>
      <c r="M165" s="46"/>
      <c r="N165" s="46"/>
      <c r="O165" s="47"/>
      <c r="P165" s="44"/>
      <c r="Q165" s="34"/>
      <c r="R165" s="35"/>
      <c r="S165" s="36"/>
      <c r="T165" s="37"/>
      <c r="U165" s="38"/>
    </row>
    <row r="166" spans="1:22" ht="15.75" thickBot="1" x14ac:dyDescent="0.3">
      <c r="A166" s="61"/>
      <c r="B166" s="61"/>
      <c r="C166" s="66">
        <v>774</v>
      </c>
      <c r="D166" s="48"/>
      <c r="E166" s="48">
        <f>E165/0.2838</f>
        <v>130.02114164904862</v>
      </c>
      <c r="F166" s="48">
        <f>F165/0.2838</f>
        <v>107.01198026779423</v>
      </c>
      <c r="G166" s="48"/>
      <c r="H166" s="67"/>
      <c r="I166" s="67"/>
      <c r="J166" s="48"/>
      <c r="K166" s="42"/>
      <c r="L166" s="42"/>
      <c r="M166" s="42"/>
      <c r="N166" s="42"/>
      <c r="O166" s="63"/>
      <c r="P166" s="44">
        <f t="shared" si="67"/>
        <v>1011.0331219168428</v>
      </c>
      <c r="Q166" s="34">
        <v>678</v>
      </c>
      <c r="R166" s="35">
        <v>930</v>
      </c>
      <c r="S166" s="36">
        <v>2024</v>
      </c>
      <c r="T166" s="37" t="s">
        <v>164</v>
      </c>
      <c r="U166" s="38" t="s">
        <v>25</v>
      </c>
      <c r="V166" s="12">
        <f t="shared" ref="V166" si="81">R166-P166</f>
        <v>-81.033121916842788</v>
      </c>
    </row>
    <row r="167" spans="1:22" x14ac:dyDescent="0.25">
      <c r="A167" s="27" t="s">
        <v>165</v>
      </c>
      <c r="B167" s="28" t="s">
        <v>41</v>
      </c>
      <c r="C167" s="29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52"/>
      <c r="P167" s="44"/>
      <c r="Q167" s="34"/>
      <c r="R167" s="35"/>
      <c r="S167" s="36"/>
      <c r="T167" s="37"/>
      <c r="U167" s="38"/>
    </row>
    <row r="168" spans="1:22" ht="15.75" thickBot="1" x14ac:dyDescent="0.3">
      <c r="A168" s="61"/>
      <c r="B168" s="61"/>
      <c r="C168" s="66">
        <v>886</v>
      </c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59"/>
      <c r="P168" s="44">
        <f t="shared" si="67"/>
        <v>886</v>
      </c>
      <c r="Q168" s="34"/>
      <c r="R168" s="50" t="s">
        <v>166</v>
      </c>
      <c r="S168" s="36">
        <v>2020</v>
      </c>
      <c r="T168" s="37"/>
      <c r="U168" s="38" t="s">
        <v>167</v>
      </c>
    </row>
    <row r="169" spans="1:22" x14ac:dyDescent="0.25">
      <c r="A169" s="27" t="s">
        <v>168</v>
      </c>
      <c r="B169" s="27" t="s">
        <v>27</v>
      </c>
      <c r="C169" s="29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52"/>
      <c r="P169" s="44"/>
      <c r="Q169" s="34"/>
      <c r="R169" s="35"/>
      <c r="S169" s="36"/>
      <c r="T169" s="37"/>
      <c r="U169" s="38"/>
    </row>
    <row r="170" spans="1:22" ht="15.75" thickBot="1" x14ac:dyDescent="0.3">
      <c r="A170" s="61"/>
      <c r="B170" s="61"/>
      <c r="C170" s="66">
        <v>118</v>
      </c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8"/>
      <c r="P170" s="44">
        <f t="shared" si="67"/>
        <v>118</v>
      </c>
      <c r="Q170" s="34">
        <v>160</v>
      </c>
      <c r="R170" s="35">
        <v>160</v>
      </c>
      <c r="S170" s="36">
        <v>2015</v>
      </c>
      <c r="T170" s="37"/>
      <c r="U170" s="38" t="s">
        <v>25</v>
      </c>
      <c r="V170" s="12">
        <f t="shared" ref="V170" si="82">R170-P170</f>
        <v>42</v>
      </c>
    </row>
    <row r="171" spans="1:22" x14ac:dyDescent="0.25">
      <c r="A171" s="27" t="s">
        <v>169</v>
      </c>
      <c r="B171" s="28" t="s">
        <v>41</v>
      </c>
      <c r="C171" s="29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52"/>
      <c r="P171" s="44"/>
      <c r="Q171" s="34"/>
      <c r="R171" s="35"/>
      <c r="S171" s="36"/>
      <c r="T171" s="37"/>
      <c r="U171" s="38"/>
    </row>
    <row r="172" spans="1:22" ht="15.75" thickBot="1" x14ac:dyDescent="0.3">
      <c r="A172" s="61"/>
      <c r="B172" s="61"/>
      <c r="C172" s="66">
        <v>13722</v>
      </c>
      <c r="D172" s="67"/>
      <c r="E172" s="67"/>
      <c r="F172" s="67"/>
      <c r="G172" s="42"/>
      <c r="H172" s="42"/>
      <c r="I172" s="67"/>
      <c r="J172" s="67"/>
      <c r="K172" s="42"/>
      <c r="L172" s="42"/>
      <c r="M172" s="42"/>
      <c r="N172" s="67"/>
      <c r="O172" s="68"/>
      <c r="P172" s="44">
        <f t="shared" si="67"/>
        <v>13722</v>
      </c>
      <c r="Q172" s="34">
        <v>13722</v>
      </c>
      <c r="R172" s="35">
        <v>14363</v>
      </c>
      <c r="S172" s="36">
        <v>2015</v>
      </c>
      <c r="T172" s="37" t="s">
        <v>170</v>
      </c>
      <c r="U172" s="38" t="s">
        <v>25</v>
      </c>
      <c r="V172" s="12">
        <f t="shared" ref="V172" si="83">R172-P172</f>
        <v>641</v>
      </c>
    </row>
    <row r="173" spans="1:22" x14ac:dyDescent="0.25">
      <c r="A173" s="27" t="s">
        <v>171</v>
      </c>
      <c r="B173" s="64" t="s">
        <v>27</v>
      </c>
      <c r="C173" s="29"/>
      <c r="D173" s="30"/>
      <c r="E173" s="30"/>
      <c r="F173" s="46">
        <f>141.9+30+141.9</f>
        <v>313.8</v>
      </c>
      <c r="G173" s="30">
        <f>151.85+30.37+151.85</f>
        <v>334.07</v>
      </c>
      <c r="H173" s="30"/>
      <c r="I173" s="30"/>
      <c r="J173" s="30"/>
      <c r="K173" s="30"/>
      <c r="L173" s="30"/>
      <c r="M173" s="30"/>
      <c r="N173" s="30"/>
      <c r="O173" s="52"/>
      <c r="P173" s="44"/>
      <c r="Q173" s="34"/>
      <c r="R173" s="35"/>
      <c r="S173" s="36"/>
      <c r="T173" s="37"/>
      <c r="U173" s="38"/>
    </row>
    <row r="174" spans="1:22" ht="15.75" thickBot="1" x14ac:dyDescent="0.3">
      <c r="A174" s="61"/>
      <c r="B174" s="65"/>
      <c r="C174" s="66">
        <v>9624</v>
      </c>
      <c r="D174" s="67"/>
      <c r="E174" s="67"/>
      <c r="F174" s="48">
        <f>F173/0.2838</f>
        <v>1105.7082452431291</v>
      </c>
      <c r="G174" s="48">
        <f>G173/0.3037</f>
        <v>1099.9999999999998</v>
      </c>
      <c r="H174" s="48"/>
      <c r="I174" s="48"/>
      <c r="J174" s="48"/>
      <c r="K174" s="48"/>
      <c r="L174" s="48"/>
      <c r="M174" s="48"/>
      <c r="N174" s="48"/>
      <c r="O174" s="68"/>
      <c r="P174" s="44">
        <f t="shared" ref="P174" si="84">SUM(C174:O174)</f>
        <v>11829.70824524313</v>
      </c>
      <c r="Q174" s="34">
        <v>9169</v>
      </c>
      <c r="R174" s="35">
        <v>10635</v>
      </c>
      <c r="S174" s="36">
        <v>2014</v>
      </c>
      <c r="T174" s="37" t="s">
        <v>172</v>
      </c>
      <c r="U174" s="38" t="s">
        <v>25</v>
      </c>
      <c r="V174" s="12">
        <f t="shared" ref="V174" si="85">R174-P174</f>
        <v>-1194.7082452431296</v>
      </c>
    </row>
    <row r="175" spans="1:22" x14ac:dyDescent="0.25">
      <c r="A175" s="27" t="s">
        <v>173</v>
      </c>
      <c r="B175" s="27" t="s">
        <v>48</v>
      </c>
      <c r="C175" s="29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52"/>
      <c r="P175" s="44">
        <f t="shared" si="67"/>
        <v>0</v>
      </c>
      <c r="Q175" s="34"/>
      <c r="R175" s="35"/>
      <c r="S175" s="36"/>
      <c r="T175" s="37"/>
      <c r="U175" s="38"/>
    </row>
    <row r="176" spans="1:22" ht="15.75" thickBot="1" x14ac:dyDescent="0.3">
      <c r="A176" s="61"/>
      <c r="B176" s="61"/>
      <c r="C176" s="96">
        <v>0</v>
      </c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8"/>
      <c r="P176" s="44">
        <f t="shared" si="67"/>
        <v>0</v>
      </c>
      <c r="Q176" s="34"/>
      <c r="R176" s="35">
        <v>0</v>
      </c>
      <c r="S176" s="36"/>
      <c r="T176" s="37"/>
      <c r="U176" s="38" t="s">
        <v>49</v>
      </c>
      <c r="V176" s="12">
        <f t="shared" ref="V176" si="86">R176-P176</f>
        <v>0</v>
      </c>
    </row>
    <row r="177" spans="1:22" x14ac:dyDescent="0.25">
      <c r="A177" s="27" t="s">
        <v>174</v>
      </c>
      <c r="B177" s="27" t="s">
        <v>27</v>
      </c>
      <c r="C177" s="29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52"/>
      <c r="P177" s="44"/>
      <c r="Q177" s="34"/>
      <c r="R177" s="35"/>
      <c r="S177" s="36"/>
      <c r="T177" s="37"/>
      <c r="U177" s="38"/>
    </row>
    <row r="178" spans="1:22" ht="15.75" thickBot="1" x14ac:dyDescent="0.3">
      <c r="A178" s="61"/>
      <c r="B178" s="61"/>
      <c r="C178" s="66">
        <v>100</v>
      </c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8"/>
      <c r="P178" s="44">
        <f t="shared" si="67"/>
        <v>100</v>
      </c>
      <c r="Q178" s="34">
        <v>101</v>
      </c>
      <c r="R178" s="35">
        <v>101</v>
      </c>
      <c r="S178" s="36">
        <v>2014</v>
      </c>
      <c r="T178" s="37"/>
      <c r="U178" s="38" t="s">
        <v>25</v>
      </c>
      <c r="V178" s="12">
        <f t="shared" ref="V178" si="87">R178-P178</f>
        <v>1</v>
      </c>
    </row>
    <row r="179" spans="1:22" x14ac:dyDescent="0.25">
      <c r="A179" s="27" t="s">
        <v>175</v>
      </c>
      <c r="B179" s="27" t="s">
        <v>27</v>
      </c>
      <c r="C179" s="29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52"/>
      <c r="P179" s="44"/>
      <c r="Q179" s="34"/>
      <c r="R179" s="35"/>
      <c r="S179" s="36"/>
      <c r="T179" s="37"/>
      <c r="U179" s="38"/>
    </row>
    <row r="180" spans="1:22" ht="15.75" thickBot="1" x14ac:dyDescent="0.3">
      <c r="A180" s="61"/>
      <c r="B180" s="61"/>
      <c r="C180" s="66">
        <v>198</v>
      </c>
      <c r="D180" s="67"/>
      <c r="E180" s="67"/>
      <c r="F180" s="67"/>
      <c r="G180" s="67"/>
      <c r="H180" s="67"/>
      <c r="I180" s="48"/>
      <c r="J180" s="67"/>
      <c r="K180" s="67"/>
      <c r="L180" s="67"/>
      <c r="M180" s="67"/>
      <c r="N180" s="67"/>
      <c r="O180" s="68"/>
      <c r="P180" s="44">
        <f t="shared" si="67"/>
        <v>198</v>
      </c>
      <c r="Q180" s="34">
        <v>179</v>
      </c>
      <c r="R180" s="35">
        <v>184</v>
      </c>
      <c r="S180" s="36">
        <v>2015</v>
      </c>
      <c r="T180" s="37" t="s">
        <v>176</v>
      </c>
      <c r="U180" s="38" t="s">
        <v>25</v>
      </c>
      <c r="V180" s="12">
        <f t="shared" ref="V180" si="88">R180-P180</f>
        <v>-14</v>
      </c>
    </row>
    <row r="181" spans="1:22" ht="15.75" hidden="1" thickBot="1" x14ac:dyDescent="0.3">
      <c r="A181" s="27" t="s">
        <v>177</v>
      </c>
      <c r="B181" s="27"/>
      <c r="C181" s="29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52"/>
      <c r="P181" s="44">
        <f t="shared" si="67"/>
        <v>0</v>
      </c>
      <c r="Q181" s="34"/>
      <c r="R181" s="35"/>
      <c r="S181" s="36"/>
      <c r="T181" s="37"/>
      <c r="U181" s="38"/>
    </row>
    <row r="182" spans="1:22" ht="15.75" hidden="1" thickBot="1" x14ac:dyDescent="0.3">
      <c r="A182" s="61"/>
      <c r="B182" s="61"/>
      <c r="C182" s="96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8"/>
      <c r="P182" s="44">
        <f t="shared" si="67"/>
        <v>0</v>
      </c>
      <c r="Q182" s="34"/>
      <c r="R182" s="35"/>
      <c r="S182" s="36"/>
      <c r="T182" s="37"/>
      <c r="U182" s="38"/>
      <c r="V182" s="12">
        <f t="shared" ref="V182" si="89">R182-P182</f>
        <v>0</v>
      </c>
    </row>
    <row r="183" spans="1:22" x14ac:dyDescent="0.25">
      <c r="A183" s="27" t="s">
        <v>178</v>
      </c>
      <c r="B183" s="27" t="s">
        <v>27</v>
      </c>
      <c r="C183" s="29"/>
      <c r="D183" s="46">
        <v>105</v>
      </c>
      <c r="E183" s="46">
        <v>95</v>
      </c>
      <c r="F183" s="46">
        <v>83</v>
      </c>
      <c r="G183" s="46">
        <v>89</v>
      </c>
      <c r="H183" s="46"/>
      <c r="I183" s="46"/>
      <c r="J183" s="46"/>
      <c r="K183" s="46"/>
      <c r="L183" s="46"/>
      <c r="M183" s="46"/>
      <c r="N183" s="46"/>
      <c r="O183" s="47"/>
      <c r="P183" s="44"/>
      <c r="Q183" s="34"/>
      <c r="R183" s="35"/>
      <c r="S183" s="36"/>
      <c r="T183" s="37"/>
      <c r="U183" s="38"/>
    </row>
    <row r="184" spans="1:22" ht="15.75" thickBot="1" x14ac:dyDescent="0.3">
      <c r="A184" s="61"/>
      <c r="B184" s="61"/>
      <c r="C184" s="66">
        <v>8681</v>
      </c>
      <c r="D184" s="48">
        <f>D183/0.2838</f>
        <v>369.97885835095138</v>
      </c>
      <c r="E184" s="48">
        <f>E183/0.2838</f>
        <v>334.74277660324174</v>
      </c>
      <c r="F184" s="48">
        <f>F183/0.2838</f>
        <v>292.45947850599015</v>
      </c>
      <c r="G184" s="48">
        <f>G183/0.3037</f>
        <v>293.0523542970036</v>
      </c>
      <c r="H184" s="48"/>
      <c r="I184" s="48"/>
      <c r="J184" s="48"/>
      <c r="K184" s="48"/>
      <c r="L184" s="48"/>
      <c r="M184" s="48"/>
      <c r="N184" s="48"/>
      <c r="O184" s="48"/>
      <c r="P184" s="44">
        <f>SUM(C184:O184)</f>
        <v>9971.2334677571871</v>
      </c>
      <c r="Q184" s="34">
        <v>7927</v>
      </c>
      <c r="R184" s="35">
        <v>9440</v>
      </c>
      <c r="S184" s="36">
        <v>2018</v>
      </c>
      <c r="T184" s="37" t="s">
        <v>179</v>
      </c>
      <c r="U184" s="38" t="s">
        <v>25</v>
      </c>
      <c r="V184" s="12">
        <f t="shared" ref="V184" si="90">R184-P184</f>
        <v>-531.2334677571871</v>
      </c>
    </row>
    <row r="185" spans="1:22" x14ac:dyDescent="0.25">
      <c r="A185" s="27" t="s">
        <v>180</v>
      </c>
      <c r="B185" s="28" t="s">
        <v>41</v>
      </c>
      <c r="C185" s="29"/>
      <c r="D185" s="46">
        <v>198.7</v>
      </c>
      <c r="E185" s="46">
        <v>227.04</v>
      </c>
      <c r="F185" s="46"/>
      <c r="G185" s="46"/>
      <c r="H185" s="46"/>
      <c r="I185" s="46"/>
      <c r="J185" s="46"/>
      <c r="K185" s="46"/>
      <c r="L185" s="46"/>
      <c r="M185" s="46"/>
      <c r="N185" s="46"/>
      <c r="O185" s="47"/>
      <c r="P185" s="44"/>
      <c r="Q185" s="34"/>
      <c r="R185" s="35"/>
      <c r="S185" s="36"/>
      <c r="T185" s="37"/>
      <c r="U185" s="38"/>
    </row>
    <row r="186" spans="1:22" ht="15.75" thickBot="1" x14ac:dyDescent="0.3">
      <c r="A186" s="61"/>
      <c r="B186" s="61"/>
      <c r="C186" s="66">
        <v>16500</v>
      </c>
      <c r="D186" s="48">
        <f>D185/0.2838</f>
        <v>700.14094432699085</v>
      </c>
      <c r="E186" s="48">
        <f>E185/0.2838</f>
        <v>800</v>
      </c>
      <c r="F186" s="48"/>
      <c r="G186" s="48"/>
      <c r="H186" s="48"/>
      <c r="I186" s="48"/>
      <c r="J186" s="48"/>
      <c r="K186" s="48"/>
      <c r="L186" s="48"/>
      <c r="M186" s="48"/>
      <c r="N186" s="48"/>
      <c r="O186" s="59"/>
      <c r="P186" s="44">
        <f t="shared" si="67"/>
        <v>18000.140944326991</v>
      </c>
      <c r="Q186" s="34">
        <v>15319</v>
      </c>
      <c r="R186" s="35">
        <v>17780</v>
      </c>
      <c r="S186" s="36">
        <v>2018</v>
      </c>
      <c r="T186" s="37"/>
      <c r="U186" s="99" t="s">
        <v>181</v>
      </c>
      <c r="V186" s="12">
        <f t="shared" ref="V186" si="91">R186-P186</f>
        <v>-220.1409443269913</v>
      </c>
    </row>
    <row r="187" spans="1:22" x14ac:dyDescent="0.25">
      <c r="A187" s="27" t="s">
        <v>182</v>
      </c>
      <c r="B187" s="27" t="s">
        <v>27</v>
      </c>
      <c r="C187" s="29"/>
      <c r="D187" s="46">
        <v>57</v>
      </c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7"/>
      <c r="P187" s="44"/>
      <c r="Q187" s="34"/>
      <c r="R187" s="35"/>
      <c r="S187" s="36"/>
      <c r="T187" s="37"/>
      <c r="U187" s="38"/>
    </row>
    <row r="188" spans="1:22" ht="15.75" thickBot="1" x14ac:dyDescent="0.3">
      <c r="A188" s="61"/>
      <c r="B188" s="61"/>
      <c r="C188" s="66">
        <v>8778</v>
      </c>
      <c r="D188" s="48">
        <f>D187/0.2838</f>
        <v>200.84566596194503</v>
      </c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4">
        <f t="shared" si="67"/>
        <v>8978.8456659619442</v>
      </c>
      <c r="Q188" s="34">
        <v>8482</v>
      </c>
      <c r="R188" s="35">
        <v>9000</v>
      </c>
      <c r="S188" s="36">
        <v>2016</v>
      </c>
      <c r="T188" s="37"/>
      <c r="U188" s="38" t="s">
        <v>25</v>
      </c>
      <c r="V188" s="12">
        <f t="shared" ref="V188" si="92">R188-P188</f>
        <v>21.154334038055822</v>
      </c>
    </row>
    <row r="189" spans="1:22" ht="15.75" hidden="1" thickBot="1" x14ac:dyDescent="0.3">
      <c r="A189" s="27" t="s">
        <v>183</v>
      </c>
      <c r="B189" s="27"/>
      <c r="C189" s="29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52"/>
      <c r="P189" s="44">
        <f t="shared" si="67"/>
        <v>0</v>
      </c>
      <c r="Q189" s="34"/>
      <c r="R189" s="35"/>
      <c r="S189" s="36"/>
      <c r="T189" s="37"/>
      <c r="U189" s="38"/>
    </row>
    <row r="190" spans="1:22" ht="15.75" hidden="1" thickBot="1" x14ac:dyDescent="0.3">
      <c r="A190" s="61"/>
      <c r="B190" s="61"/>
      <c r="C190" s="96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8"/>
      <c r="P190" s="44">
        <f t="shared" si="67"/>
        <v>0</v>
      </c>
      <c r="Q190" s="34"/>
      <c r="R190" s="35"/>
      <c r="S190" s="36"/>
      <c r="T190" s="37"/>
      <c r="U190" s="38"/>
      <c r="V190" s="12">
        <f t="shared" ref="V190" si="93">R190-P190</f>
        <v>0</v>
      </c>
    </row>
    <row r="191" spans="1:22" x14ac:dyDescent="0.25">
      <c r="A191" s="27" t="s">
        <v>184</v>
      </c>
      <c r="B191" s="28" t="s">
        <v>41</v>
      </c>
      <c r="C191" s="29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52"/>
      <c r="P191" s="44"/>
      <c r="Q191" s="34"/>
      <c r="R191" s="35"/>
      <c r="S191" s="36"/>
      <c r="T191" s="37"/>
      <c r="U191" s="38"/>
    </row>
    <row r="192" spans="1:22" ht="15.75" thickBot="1" x14ac:dyDescent="0.3">
      <c r="A192" s="61"/>
      <c r="B192" s="61"/>
      <c r="C192" s="66">
        <v>0</v>
      </c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8"/>
      <c r="P192" s="44">
        <f t="shared" si="67"/>
        <v>0</v>
      </c>
      <c r="Q192" s="34">
        <v>12</v>
      </c>
      <c r="R192" s="35">
        <v>12</v>
      </c>
      <c r="S192" s="36">
        <v>2019</v>
      </c>
      <c r="T192" s="37"/>
      <c r="U192" s="38" t="s">
        <v>25</v>
      </c>
      <c r="V192" s="12">
        <f t="shared" ref="V192" si="94">R192-P192</f>
        <v>12</v>
      </c>
    </row>
    <row r="193" spans="1:22" x14ac:dyDescent="0.25">
      <c r="A193" s="27" t="s">
        <v>185</v>
      </c>
      <c r="B193" s="27" t="s">
        <v>27</v>
      </c>
      <c r="C193" s="29"/>
      <c r="D193" s="30"/>
      <c r="E193" s="30">
        <v>91.67</v>
      </c>
      <c r="F193" s="46"/>
      <c r="G193" s="46">
        <v>91.11</v>
      </c>
      <c r="H193" s="46"/>
      <c r="I193" s="30"/>
      <c r="J193" s="30"/>
      <c r="K193" s="30"/>
      <c r="L193" s="30"/>
      <c r="M193" s="30"/>
      <c r="N193" s="30"/>
      <c r="O193" s="52"/>
      <c r="P193" s="44"/>
      <c r="Q193" s="34"/>
      <c r="R193" s="35"/>
      <c r="S193" s="36"/>
      <c r="T193" s="37"/>
      <c r="U193" s="38"/>
    </row>
    <row r="194" spans="1:22" ht="15.75" thickBot="1" x14ac:dyDescent="0.3">
      <c r="A194" s="61"/>
      <c r="B194" s="61"/>
      <c r="C194" s="66">
        <v>10577</v>
      </c>
      <c r="D194" s="48"/>
      <c r="E194" s="48">
        <f>E193/0.2838</f>
        <v>323.00916138125439</v>
      </c>
      <c r="F194" s="48"/>
      <c r="G194" s="48">
        <f>G193/0.3037</f>
        <v>300</v>
      </c>
      <c r="H194" s="48"/>
      <c r="I194" s="48"/>
      <c r="J194" s="48"/>
      <c r="K194" s="48"/>
      <c r="L194" s="48"/>
      <c r="M194" s="48"/>
      <c r="N194" s="48"/>
      <c r="O194" s="59"/>
      <c r="P194" s="44">
        <f t="shared" si="67"/>
        <v>11200.009161381255</v>
      </c>
      <c r="Q194" s="34">
        <v>10364</v>
      </c>
      <c r="R194" s="35">
        <v>10958</v>
      </c>
      <c r="S194" s="36">
        <v>2016</v>
      </c>
      <c r="T194" s="37"/>
      <c r="U194" s="38" t="s">
        <v>25</v>
      </c>
      <c r="V194" s="12">
        <f t="shared" ref="V194" si="95">R194-P194</f>
        <v>-242.00916138125467</v>
      </c>
    </row>
    <row r="195" spans="1:22" x14ac:dyDescent="0.25">
      <c r="A195" s="27" t="s">
        <v>186</v>
      </c>
      <c r="B195" s="27" t="s">
        <v>27</v>
      </c>
      <c r="C195" s="29"/>
      <c r="D195" s="30"/>
      <c r="E195" s="30"/>
      <c r="F195" s="30">
        <v>75.930000000000007</v>
      </c>
      <c r="G195" s="30"/>
      <c r="H195" s="30"/>
      <c r="I195" s="30"/>
      <c r="J195" s="30"/>
      <c r="K195" s="30"/>
      <c r="L195" s="30"/>
      <c r="M195" s="30"/>
      <c r="N195" s="30"/>
      <c r="O195" s="52"/>
      <c r="P195" s="44"/>
      <c r="Q195" s="34"/>
      <c r="R195" s="35"/>
      <c r="S195" s="36"/>
      <c r="T195" s="37"/>
      <c r="U195" s="38"/>
    </row>
    <row r="196" spans="1:22" ht="15.75" thickBot="1" x14ac:dyDescent="0.3">
      <c r="A196" s="61"/>
      <c r="B196" s="61"/>
      <c r="C196" s="66">
        <v>5700</v>
      </c>
      <c r="D196" s="48"/>
      <c r="E196" s="48"/>
      <c r="F196" s="48">
        <f>F195/0.2838</f>
        <v>267.54756871035943</v>
      </c>
      <c r="G196" s="48"/>
      <c r="H196" s="48"/>
      <c r="I196" s="48"/>
      <c r="J196" s="48"/>
      <c r="K196" s="48"/>
      <c r="L196" s="48"/>
      <c r="M196" s="48"/>
      <c r="N196" s="48"/>
      <c r="O196" s="59"/>
      <c r="P196" s="44">
        <f t="shared" si="67"/>
        <v>5967.547568710359</v>
      </c>
      <c r="Q196" s="34">
        <v>5714</v>
      </c>
      <c r="R196" s="35">
        <v>5973</v>
      </c>
      <c r="S196" s="36">
        <v>2014</v>
      </c>
      <c r="T196" s="37"/>
      <c r="U196" s="38" t="s">
        <v>25</v>
      </c>
      <c r="V196" s="12">
        <f t="shared" ref="V196" si="96">R196-P196</f>
        <v>5.4524312896410265</v>
      </c>
    </row>
    <row r="197" spans="1:22" x14ac:dyDescent="0.25">
      <c r="A197" s="27" t="s">
        <v>187</v>
      </c>
      <c r="B197" s="28" t="s">
        <v>41</v>
      </c>
      <c r="C197" s="29"/>
      <c r="D197" s="30"/>
      <c r="E197" s="30"/>
      <c r="F197" s="30">
        <v>12</v>
      </c>
      <c r="G197" s="30"/>
      <c r="H197" s="30"/>
      <c r="I197" s="30"/>
      <c r="J197" s="30"/>
      <c r="K197" s="30"/>
      <c r="L197" s="30"/>
      <c r="M197" s="30"/>
      <c r="N197" s="30"/>
      <c r="O197" s="52"/>
      <c r="P197" s="44"/>
      <c r="Q197" s="34"/>
      <c r="R197" s="35"/>
      <c r="S197" s="36"/>
      <c r="T197" s="37"/>
      <c r="U197" s="38"/>
    </row>
    <row r="198" spans="1:22" s="12" customFormat="1" ht="15.75" thickBot="1" x14ac:dyDescent="0.3">
      <c r="A198" s="61"/>
      <c r="B198" s="61"/>
      <c r="C198" s="96">
        <v>190</v>
      </c>
      <c r="D198" s="100"/>
      <c r="E198" s="100"/>
      <c r="F198" s="100">
        <f>F197/0.2838</f>
        <v>42.283298097251588</v>
      </c>
      <c r="G198" s="100"/>
      <c r="H198" s="100"/>
      <c r="I198" s="100"/>
      <c r="J198" s="100"/>
      <c r="K198" s="100"/>
      <c r="L198" s="100"/>
      <c r="M198" s="100"/>
      <c r="N198" s="100"/>
      <c r="O198" s="101"/>
      <c r="P198" s="44">
        <f t="shared" si="67"/>
        <v>232.28329809725159</v>
      </c>
      <c r="Q198" s="34">
        <v>188</v>
      </c>
      <c r="R198" s="35">
        <v>228</v>
      </c>
      <c r="S198" s="45">
        <v>2020</v>
      </c>
      <c r="T198" s="34" t="s">
        <v>188</v>
      </c>
      <c r="U198" s="35" t="s">
        <v>25</v>
      </c>
      <c r="V198" s="12">
        <f t="shared" ref="V198" si="97">R198-P198</f>
        <v>-4.2832980972515884</v>
      </c>
    </row>
    <row r="199" spans="1:22" x14ac:dyDescent="0.25">
      <c r="A199" s="27" t="s">
        <v>189</v>
      </c>
      <c r="B199" s="27" t="s">
        <v>51</v>
      </c>
      <c r="C199" s="29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52"/>
      <c r="P199" s="44"/>
      <c r="Q199" s="34"/>
      <c r="R199" s="35"/>
      <c r="S199" s="36"/>
      <c r="T199" s="37"/>
      <c r="U199" s="38"/>
    </row>
    <row r="200" spans="1:22" ht="15.75" thickBot="1" x14ac:dyDescent="0.3">
      <c r="A200" s="61"/>
      <c r="B200" s="61"/>
      <c r="C200" s="66">
        <v>369</v>
      </c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59"/>
      <c r="P200" s="44">
        <f t="shared" si="67"/>
        <v>369</v>
      </c>
      <c r="Q200" s="34"/>
      <c r="R200" s="35">
        <v>81</v>
      </c>
      <c r="S200" s="36">
        <v>2012</v>
      </c>
      <c r="T200" s="37"/>
      <c r="U200" s="69" t="s">
        <v>123</v>
      </c>
      <c r="V200" s="12">
        <f t="shared" ref="V200" si="98">R200-P200</f>
        <v>-288</v>
      </c>
    </row>
    <row r="201" spans="1:22" x14ac:dyDescent="0.25">
      <c r="A201" s="27" t="s">
        <v>190</v>
      </c>
      <c r="B201" s="27" t="s">
        <v>27</v>
      </c>
      <c r="C201" s="29"/>
      <c r="D201" s="30"/>
      <c r="E201" s="30"/>
      <c r="F201" s="30"/>
      <c r="G201" s="30">
        <v>110</v>
      </c>
      <c r="H201" s="30"/>
      <c r="I201" s="30"/>
      <c r="J201" s="30"/>
      <c r="K201" s="30"/>
      <c r="L201" s="30"/>
      <c r="M201" s="30"/>
      <c r="N201" s="30"/>
      <c r="O201" s="52"/>
      <c r="P201" s="44"/>
      <c r="Q201" s="34"/>
      <c r="R201" s="35"/>
      <c r="S201" s="36"/>
      <c r="T201" s="37"/>
      <c r="U201" s="38"/>
    </row>
    <row r="202" spans="1:22" ht="15.75" thickBot="1" x14ac:dyDescent="0.3">
      <c r="A202" s="61"/>
      <c r="B202" s="61"/>
      <c r="C202" s="66">
        <v>12954</v>
      </c>
      <c r="D202" s="48"/>
      <c r="E202" s="48"/>
      <c r="F202" s="48"/>
      <c r="G202" s="48">
        <f>G201/0.3037</f>
        <v>362.19953901876852</v>
      </c>
      <c r="H202" s="48"/>
      <c r="I202" s="48"/>
      <c r="J202" s="48"/>
      <c r="K202" s="48"/>
      <c r="L202" s="48"/>
      <c r="M202" s="48"/>
      <c r="N202" s="48"/>
      <c r="O202" s="59"/>
      <c r="P202" s="44">
        <f t="shared" si="67"/>
        <v>13316.199539018769</v>
      </c>
      <c r="Q202" s="34"/>
      <c r="R202" s="35" t="s">
        <v>61</v>
      </c>
      <c r="S202" s="36"/>
      <c r="T202" s="37"/>
      <c r="U202" s="74" t="s">
        <v>191</v>
      </c>
    </row>
    <row r="203" spans="1:22" x14ac:dyDescent="0.25">
      <c r="A203" s="27" t="s">
        <v>192</v>
      </c>
      <c r="B203" s="28" t="s">
        <v>41</v>
      </c>
      <c r="C203" s="29"/>
      <c r="D203" s="46">
        <v>283.8</v>
      </c>
      <c r="E203" s="46"/>
      <c r="F203" s="46">
        <v>161.26</v>
      </c>
      <c r="G203" s="46"/>
      <c r="H203" s="46"/>
      <c r="I203" s="46"/>
      <c r="J203" s="46"/>
      <c r="K203" s="46"/>
      <c r="L203" s="46"/>
      <c r="M203" s="46"/>
      <c r="N203" s="46"/>
      <c r="O203" s="47"/>
      <c r="P203" s="44"/>
      <c r="Q203" s="34"/>
      <c r="R203" s="35"/>
      <c r="S203" s="36"/>
      <c r="T203" s="37"/>
      <c r="U203" s="38"/>
    </row>
    <row r="204" spans="1:22" ht="15.75" thickBot="1" x14ac:dyDescent="0.3">
      <c r="A204" s="61"/>
      <c r="B204" s="61"/>
      <c r="C204" s="66">
        <v>14269</v>
      </c>
      <c r="D204" s="48">
        <f>D203/0.2838</f>
        <v>1000</v>
      </c>
      <c r="E204" s="48"/>
      <c r="F204" s="48">
        <f>F203/0.2838</f>
        <v>568.21705426356584</v>
      </c>
      <c r="G204" s="48"/>
      <c r="H204" s="48"/>
      <c r="I204" s="48"/>
      <c r="J204" s="48"/>
      <c r="K204" s="48"/>
      <c r="L204" s="48"/>
      <c r="M204" s="48"/>
      <c r="N204" s="48"/>
      <c r="O204" s="59"/>
      <c r="P204" s="44">
        <f>SUM(C204:O204)</f>
        <v>15837.217054263565</v>
      </c>
      <c r="Q204" s="34">
        <v>14228</v>
      </c>
      <c r="R204" s="35">
        <v>15440</v>
      </c>
      <c r="S204" s="36">
        <v>2015</v>
      </c>
      <c r="T204" s="37" t="s">
        <v>193</v>
      </c>
      <c r="U204" s="69" t="s">
        <v>194</v>
      </c>
      <c r="V204" s="12">
        <f t="shared" ref="V204" si="99">R204-P204</f>
        <v>-397.21705426356493</v>
      </c>
    </row>
    <row r="205" spans="1:22" x14ac:dyDescent="0.25">
      <c r="A205" s="27" t="s">
        <v>195</v>
      </c>
      <c r="B205" s="27" t="s">
        <v>51</v>
      </c>
      <c r="C205" s="29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52"/>
      <c r="P205" s="44">
        <f t="shared" ref="P205:P266" si="100">SUM(C205:O205)</f>
        <v>0</v>
      </c>
      <c r="Q205" s="34"/>
      <c r="R205" s="35"/>
      <c r="S205" s="36"/>
      <c r="T205" s="37"/>
      <c r="U205" s="38"/>
    </row>
    <row r="206" spans="1:22" ht="15.75" thickBot="1" x14ac:dyDescent="0.3">
      <c r="A206" s="61"/>
      <c r="B206" s="61"/>
      <c r="C206" s="96">
        <v>0</v>
      </c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8"/>
      <c r="P206" s="44">
        <f t="shared" si="100"/>
        <v>0</v>
      </c>
      <c r="Q206" s="34"/>
      <c r="R206" s="35" t="s">
        <v>196</v>
      </c>
      <c r="S206" s="36"/>
      <c r="T206" s="37"/>
      <c r="U206" s="69" t="s">
        <v>123</v>
      </c>
    </row>
    <row r="207" spans="1:22" x14ac:dyDescent="0.25">
      <c r="A207" s="27" t="s">
        <v>197</v>
      </c>
      <c r="B207" s="27" t="s">
        <v>48</v>
      </c>
      <c r="C207" s="29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52"/>
      <c r="P207" s="44">
        <f t="shared" si="100"/>
        <v>0</v>
      </c>
      <c r="Q207" s="34"/>
      <c r="R207" s="35"/>
      <c r="S207" s="36"/>
      <c r="T207" s="37"/>
      <c r="U207" s="38"/>
    </row>
    <row r="208" spans="1:22" ht="15.75" thickBot="1" x14ac:dyDescent="0.3">
      <c r="A208" s="61"/>
      <c r="B208" s="61"/>
      <c r="C208" s="96">
        <v>0</v>
      </c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100"/>
      <c r="O208" s="98"/>
      <c r="P208" s="44">
        <f t="shared" si="100"/>
        <v>0</v>
      </c>
      <c r="Q208" s="34"/>
      <c r="R208" s="35">
        <v>0</v>
      </c>
      <c r="S208" s="36"/>
      <c r="T208" s="37"/>
      <c r="U208" s="38" t="s">
        <v>49</v>
      </c>
      <c r="V208" s="12">
        <f t="shared" ref="V208" si="101">R208-P208</f>
        <v>0</v>
      </c>
    </row>
    <row r="209" spans="1:22" x14ac:dyDescent="0.25">
      <c r="A209" s="27" t="s">
        <v>198</v>
      </c>
      <c r="B209" s="27" t="s">
        <v>48</v>
      </c>
      <c r="C209" s="29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52"/>
      <c r="P209" s="44">
        <f t="shared" si="100"/>
        <v>0</v>
      </c>
      <c r="Q209" s="34"/>
      <c r="R209" s="35"/>
      <c r="S209" s="36"/>
      <c r="T209" s="37"/>
      <c r="U209" s="38"/>
    </row>
    <row r="210" spans="1:22" ht="15.75" thickBot="1" x14ac:dyDescent="0.3">
      <c r="A210" s="61"/>
      <c r="B210" s="61"/>
      <c r="C210" s="96">
        <v>0</v>
      </c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8"/>
      <c r="P210" s="44">
        <f t="shared" si="100"/>
        <v>0</v>
      </c>
      <c r="Q210" s="34"/>
      <c r="R210" s="35">
        <v>0</v>
      </c>
      <c r="S210" s="36"/>
      <c r="T210" s="37"/>
      <c r="U210" s="38" t="s">
        <v>49</v>
      </c>
      <c r="V210" s="12">
        <f t="shared" ref="V210" si="102">R210-P210</f>
        <v>0</v>
      </c>
    </row>
    <row r="211" spans="1:22" x14ac:dyDescent="0.25">
      <c r="A211" s="27" t="s">
        <v>199</v>
      </c>
      <c r="B211" s="27" t="s">
        <v>48</v>
      </c>
      <c r="C211" s="29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52"/>
      <c r="P211" s="44">
        <f t="shared" si="100"/>
        <v>0</v>
      </c>
      <c r="Q211" s="34"/>
      <c r="R211" s="35"/>
      <c r="S211" s="36"/>
      <c r="T211" s="37"/>
      <c r="U211" s="38"/>
    </row>
    <row r="212" spans="1:22" ht="15.75" thickBot="1" x14ac:dyDescent="0.3">
      <c r="A212" s="61"/>
      <c r="B212" s="61"/>
      <c r="C212" s="96">
        <v>0</v>
      </c>
      <c r="D212" s="97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8"/>
      <c r="P212" s="44">
        <f t="shared" si="100"/>
        <v>0</v>
      </c>
      <c r="Q212" s="34"/>
      <c r="R212" s="35">
        <v>0</v>
      </c>
      <c r="S212" s="36"/>
      <c r="T212" s="37"/>
      <c r="U212" s="38" t="s">
        <v>49</v>
      </c>
      <c r="V212" s="12">
        <f t="shared" ref="V212" si="103">R212-P212</f>
        <v>0</v>
      </c>
    </row>
    <row r="213" spans="1:22" x14ac:dyDescent="0.25">
      <c r="A213" s="27" t="s">
        <v>200</v>
      </c>
      <c r="B213" s="27" t="s">
        <v>51</v>
      </c>
      <c r="C213" s="29"/>
      <c r="D213" s="30"/>
      <c r="E213" s="30"/>
      <c r="F213" s="46">
        <v>227.04</v>
      </c>
      <c r="G213" s="30"/>
      <c r="H213" s="30"/>
      <c r="I213" s="30"/>
      <c r="J213" s="30"/>
      <c r="K213" s="30"/>
      <c r="L213" s="30"/>
      <c r="M213" s="30"/>
      <c r="N213" s="30"/>
      <c r="O213" s="52"/>
      <c r="P213" s="44"/>
      <c r="Q213" s="34"/>
      <c r="R213" s="35"/>
      <c r="S213" s="36"/>
      <c r="T213" s="37"/>
      <c r="U213" s="38"/>
    </row>
    <row r="214" spans="1:22" ht="15.75" thickBot="1" x14ac:dyDescent="0.3">
      <c r="A214" s="61"/>
      <c r="B214" s="61"/>
      <c r="C214" s="66">
        <v>30851</v>
      </c>
      <c r="D214" s="48"/>
      <c r="E214" s="48"/>
      <c r="F214" s="48">
        <f>F213/0.2838</f>
        <v>800</v>
      </c>
      <c r="G214" s="48"/>
      <c r="H214" s="48"/>
      <c r="I214" s="48"/>
      <c r="J214" s="48"/>
      <c r="K214" s="48"/>
      <c r="L214" s="48"/>
      <c r="M214" s="48"/>
      <c r="N214" s="48"/>
      <c r="O214" s="59"/>
      <c r="P214" s="44">
        <f t="shared" si="100"/>
        <v>31651</v>
      </c>
      <c r="Q214" s="102" t="s">
        <v>201</v>
      </c>
      <c r="R214" s="35">
        <v>31594</v>
      </c>
      <c r="S214" s="36" t="s">
        <v>202</v>
      </c>
      <c r="T214" s="37"/>
      <c r="U214" s="69" t="s">
        <v>123</v>
      </c>
      <c r="V214" s="12">
        <f t="shared" ref="V214" si="104">R214-P214</f>
        <v>-57</v>
      </c>
    </row>
    <row r="215" spans="1:22" x14ac:dyDescent="0.25">
      <c r="A215" s="27" t="s">
        <v>203</v>
      </c>
      <c r="B215" s="28" t="s">
        <v>32</v>
      </c>
      <c r="C215" s="29"/>
      <c r="D215" s="46">
        <v>41.15</v>
      </c>
      <c r="E215" s="46"/>
      <c r="F215" s="46">
        <f>63.86+69.85</f>
        <v>133.70999999999998</v>
      </c>
      <c r="G215" s="46">
        <v>69.849999999999994</v>
      </c>
      <c r="H215" s="46"/>
      <c r="I215" s="46"/>
      <c r="J215" s="46"/>
      <c r="K215" s="46"/>
      <c r="L215" s="46"/>
      <c r="M215" s="46"/>
      <c r="N215" s="46"/>
      <c r="O215" s="47"/>
      <c r="P215" s="44"/>
      <c r="Q215" s="34"/>
      <c r="R215" s="35"/>
      <c r="S215" s="36"/>
      <c r="T215" s="37"/>
      <c r="U215" s="38"/>
    </row>
    <row r="216" spans="1:22" ht="15.75" thickBot="1" x14ac:dyDescent="0.3">
      <c r="A216" s="61"/>
      <c r="B216" s="61"/>
      <c r="C216" s="66">
        <v>3826</v>
      </c>
      <c r="D216" s="48">
        <f>D215/0.2838</f>
        <v>144.99647639182521</v>
      </c>
      <c r="E216" s="48"/>
      <c r="F216" s="48">
        <f>F215/0.2838</f>
        <v>471.14164904862571</v>
      </c>
      <c r="G216" s="48">
        <f>G215/0.3037</f>
        <v>229.99670727691796</v>
      </c>
      <c r="H216" s="48"/>
      <c r="I216" s="48"/>
      <c r="J216" s="48"/>
      <c r="K216" s="48"/>
      <c r="L216" s="48"/>
      <c r="M216" s="48"/>
      <c r="N216" s="48"/>
      <c r="O216" s="48"/>
      <c r="P216" s="44">
        <f t="shared" si="100"/>
        <v>4672.1348327173682</v>
      </c>
      <c r="Q216" s="34">
        <v>3475</v>
      </c>
      <c r="R216" s="35">
        <v>4283</v>
      </c>
      <c r="S216" s="36">
        <v>2021</v>
      </c>
      <c r="T216" s="37"/>
      <c r="U216" s="38" t="s">
        <v>25</v>
      </c>
      <c r="V216" s="12">
        <f t="shared" ref="V216" si="105">R216-P216</f>
        <v>-389.13483271736823</v>
      </c>
    </row>
    <row r="217" spans="1:22" x14ac:dyDescent="0.25">
      <c r="A217" s="27" t="s">
        <v>204</v>
      </c>
      <c r="B217" s="28" t="s">
        <v>32</v>
      </c>
      <c r="C217" s="29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52"/>
      <c r="P217" s="44"/>
      <c r="Q217" s="34"/>
      <c r="R217" s="35"/>
      <c r="S217" s="36"/>
      <c r="T217" s="37"/>
      <c r="U217" s="38"/>
    </row>
    <row r="218" spans="1:22" ht="15.75" thickBot="1" x14ac:dyDescent="0.3">
      <c r="A218" s="61"/>
      <c r="B218" s="61"/>
      <c r="C218" s="66">
        <v>939</v>
      </c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59"/>
      <c r="P218" s="44">
        <f t="shared" si="100"/>
        <v>939</v>
      </c>
      <c r="Q218" s="34">
        <v>967</v>
      </c>
      <c r="R218" s="35">
        <v>967</v>
      </c>
      <c r="S218" s="36">
        <v>2014</v>
      </c>
      <c r="T218" s="37"/>
      <c r="U218" s="38" t="s">
        <v>25</v>
      </c>
      <c r="V218" s="12">
        <f t="shared" ref="V218" si="106">R218-P218</f>
        <v>28</v>
      </c>
    </row>
    <row r="219" spans="1:22" x14ac:dyDescent="0.25">
      <c r="A219" s="27" t="s">
        <v>205</v>
      </c>
      <c r="B219" s="27" t="s">
        <v>48</v>
      </c>
      <c r="C219" s="29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52"/>
      <c r="P219" s="44">
        <f t="shared" si="100"/>
        <v>0</v>
      </c>
      <c r="Q219" s="34"/>
      <c r="R219" s="35"/>
      <c r="S219" s="36"/>
      <c r="T219" s="37"/>
      <c r="U219" s="38"/>
    </row>
    <row r="220" spans="1:22" ht="15.75" thickBot="1" x14ac:dyDescent="0.3">
      <c r="A220" s="61"/>
      <c r="B220" s="61"/>
      <c r="C220" s="96">
        <v>0</v>
      </c>
      <c r="D220" s="97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8"/>
      <c r="P220" s="44">
        <f t="shared" si="100"/>
        <v>0</v>
      </c>
      <c r="Q220" s="34">
        <v>0</v>
      </c>
      <c r="R220" s="35">
        <v>0</v>
      </c>
      <c r="S220" s="36"/>
      <c r="T220" s="37"/>
      <c r="U220" s="38" t="s">
        <v>49</v>
      </c>
      <c r="V220" s="12">
        <f t="shared" ref="V220" si="107">R220-P220</f>
        <v>0</v>
      </c>
    </row>
    <row r="221" spans="1:22" x14ac:dyDescent="0.25">
      <c r="A221" s="27" t="s">
        <v>206</v>
      </c>
      <c r="B221" s="28" t="s">
        <v>41</v>
      </c>
      <c r="C221" s="29"/>
      <c r="D221" s="30"/>
      <c r="E221" s="46"/>
      <c r="F221" s="30">
        <v>500</v>
      </c>
      <c r="G221" s="30"/>
      <c r="H221" s="30"/>
      <c r="I221" s="30"/>
      <c r="J221" s="30"/>
      <c r="K221" s="30"/>
      <c r="L221" s="30"/>
      <c r="M221" s="30"/>
      <c r="N221" s="30"/>
      <c r="O221" s="52"/>
      <c r="P221" s="44"/>
      <c r="Q221" s="34"/>
      <c r="R221" s="35"/>
      <c r="S221" s="36"/>
      <c r="T221" s="37"/>
      <c r="U221" s="38"/>
    </row>
    <row r="222" spans="1:22" ht="15.75" thickBot="1" x14ac:dyDescent="0.3">
      <c r="A222" s="61"/>
      <c r="B222" s="61"/>
      <c r="C222" s="66">
        <v>20694</v>
      </c>
      <c r="D222" s="48"/>
      <c r="E222" s="48"/>
      <c r="F222" s="48">
        <f>F221/0.2838</f>
        <v>1761.8040873854827</v>
      </c>
      <c r="G222" s="48"/>
      <c r="H222" s="48"/>
      <c r="I222" s="48"/>
      <c r="J222" s="48"/>
      <c r="K222" s="48"/>
      <c r="L222" s="48"/>
      <c r="M222" s="48"/>
      <c r="N222" s="48"/>
      <c r="O222" s="59"/>
      <c r="P222" s="44">
        <f t="shared" si="100"/>
        <v>22455.804087385484</v>
      </c>
      <c r="Q222" s="34">
        <v>20737</v>
      </c>
      <c r="R222" s="35">
        <v>22814</v>
      </c>
      <c r="S222" s="36">
        <v>2020</v>
      </c>
      <c r="T222" s="37"/>
      <c r="U222" s="38" t="s">
        <v>25</v>
      </c>
      <c r="V222" s="12">
        <f t="shared" ref="V222" si="108">R222-P222</f>
        <v>358.19591261451569</v>
      </c>
    </row>
    <row r="223" spans="1:22" x14ac:dyDescent="0.25">
      <c r="A223" s="27" t="s">
        <v>207</v>
      </c>
      <c r="B223" s="27" t="s">
        <v>27</v>
      </c>
      <c r="C223" s="29"/>
      <c r="D223" s="30"/>
      <c r="E223" s="30"/>
      <c r="F223" s="30">
        <v>15</v>
      </c>
      <c r="G223" s="30"/>
      <c r="H223" s="30"/>
      <c r="I223" s="30"/>
      <c r="J223" s="30"/>
      <c r="K223" s="30"/>
      <c r="L223" s="30"/>
      <c r="M223" s="30"/>
      <c r="N223" s="30"/>
      <c r="O223" s="52"/>
      <c r="P223" s="44"/>
      <c r="Q223" s="34"/>
      <c r="R223" s="35"/>
      <c r="S223" s="36"/>
      <c r="T223" s="37"/>
      <c r="U223" s="38"/>
    </row>
    <row r="224" spans="1:22" ht="15.75" thickBot="1" x14ac:dyDescent="0.3">
      <c r="A224" s="61"/>
      <c r="B224" s="61"/>
      <c r="C224" s="66">
        <v>7352</v>
      </c>
      <c r="D224" s="48"/>
      <c r="E224" s="48"/>
      <c r="F224" s="48">
        <f>F223/0.2838</f>
        <v>52.854122621564485</v>
      </c>
      <c r="G224" s="48"/>
      <c r="H224" s="48"/>
      <c r="I224" s="48"/>
      <c r="J224" s="48"/>
      <c r="K224" s="48"/>
      <c r="L224" s="48"/>
      <c r="M224" s="48"/>
      <c r="N224" s="48"/>
      <c r="O224" s="59"/>
      <c r="P224" s="44">
        <f t="shared" si="100"/>
        <v>7404.8541226215648</v>
      </c>
      <c r="Q224" s="34">
        <v>7388</v>
      </c>
      <c r="R224" s="35">
        <v>7468</v>
      </c>
      <c r="S224" s="36">
        <v>2014</v>
      </c>
      <c r="T224" s="37"/>
      <c r="U224" s="38" t="s">
        <v>25</v>
      </c>
      <c r="V224" s="12">
        <f t="shared" ref="V224" si="109">R224-P224</f>
        <v>63.145877378435216</v>
      </c>
    </row>
    <row r="225" spans="1:22" x14ac:dyDescent="0.25">
      <c r="A225" s="27" t="s">
        <v>208</v>
      </c>
      <c r="B225" s="27" t="s">
        <v>27</v>
      </c>
      <c r="C225" s="29"/>
      <c r="D225" s="30">
        <v>50</v>
      </c>
      <c r="E225" s="30">
        <v>50</v>
      </c>
      <c r="F225" s="30">
        <v>50</v>
      </c>
      <c r="G225" s="30">
        <v>50</v>
      </c>
      <c r="H225" s="30"/>
      <c r="I225" s="30"/>
      <c r="J225" s="30"/>
      <c r="K225" s="30"/>
      <c r="L225" s="30"/>
      <c r="M225" s="30"/>
      <c r="N225" s="30"/>
      <c r="O225" s="52"/>
      <c r="P225" s="44"/>
      <c r="Q225" s="34"/>
      <c r="R225" s="35"/>
      <c r="S225" s="36"/>
      <c r="T225" s="37"/>
      <c r="U225" s="38"/>
    </row>
    <row r="226" spans="1:22" ht="15.75" thickBot="1" x14ac:dyDescent="0.3">
      <c r="A226" s="61"/>
      <c r="B226" s="61"/>
      <c r="C226" s="66">
        <v>660</v>
      </c>
      <c r="D226" s="48">
        <f>D225/0.2838</f>
        <v>176.18040873854827</v>
      </c>
      <c r="E226" s="48">
        <f>E225/0.2838</f>
        <v>176.18040873854827</v>
      </c>
      <c r="F226" s="48">
        <f>F225/0.2838</f>
        <v>176.18040873854827</v>
      </c>
      <c r="G226" s="48">
        <f>G225/0.3037</f>
        <v>164.63615409944023</v>
      </c>
      <c r="H226" s="48"/>
      <c r="I226" s="48"/>
      <c r="J226" s="48"/>
      <c r="K226" s="48"/>
      <c r="L226" s="48"/>
      <c r="M226" s="48"/>
      <c r="N226" s="48"/>
      <c r="O226" s="59"/>
      <c r="P226" s="44">
        <f t="shared" si="100"/>
        <v>1353.1773803150852</v>
      </c>
      <c r="Q226" s="34" t="s">
        <v>51</v>
      </c>
      <c r="R226" s="35">
        <v>894</v>
      </c>
      <c r="S226" s="36">
        <v>2015</v>
      </c>
      <c r="T226" s="37"/>
      <c r="U226" s="38" t="s">
        <v>25</v>
      </c>
      <c r="V226" s="12">
        <f t="shared" ref="V226" si="110">R226-P226</f>
        <v>-459.1773803150852</v>
      </c>
    </row>
    <row r="227" spans="1:22" x14ac:dyDescent="0.25">
      <c r="A227" s="27" t="s">
        <v>209</v>
      </c>
      <c r="B227" s="27" t="s">
        <v>27</v>
      </c>
      <c r="C227" s="29"/>
      <c r="D227" s="30">
        <v>85.14</v>
      </c>
      <c r="E227" s="46">
        <f>50</f>
        <v>50</v>
      </c>
      <c r="F227" s="30">
        <v>20</v>
      </c>
      <c r="G227" s="30">
        <v>30</v>
      </c>
      <c r="H227" s="30"/>
      <c r="I227" s="30"/>
      <c r="J227" s="30"/>
      <c r="K227" s="30"/>
      <c r="L227" s="30"/>
      <c r="M227" s="30"/>
      <c r="N227" s="30"/>
      <c r="O227" s="52"/>
      <c r="P227" s="44"/>
      <c r="Q227" s="34"/>
      <c r="R227" s="35"/>
      <c r="S227" s="36"/>
      <c r="T227" s="37"/>
      <c r="U227" s="38"/>
    </row>
    <row r="228" spans="1:22" ht="15.75" thickBot="1" x14ac:dyDescent="0.3">
      <c r="A228" s="61"/>
      <c r="B228" s="61"/>
      <c r="C228" s="66">
        <v>11954</v>
      </c>
      <c r="D228" s="48">
        <f>D227/0.2838</f>
        <v>300</v>
      </c>
      <c r="E228" s="48">
        <f>E227/0.2838</f>
        <v>176.18040873854827</v>
      </c>
      <c r="F228" s="48">
        <f>F227/0.2838</f>
        <v>70.472163495419309</v>
      </c>
      <c r="G228" s="48">
        <f>G227/0.3037</f>
        <v>98.781692459664129</v>
      </c>
      <c r="H228" s="48"/>
      <c r="I228" s="48"/>
      <c r="J228" s="48"/>
      <c r="K228" s="48"/>
      <c r="L228" s="48"/>
      <c r="M228" s="48"/>
      <c r="N228" s="48"/>
      <c r="O228" s="59"/>
      <c r="P228" s="44">
        <f t="shared" si="100"/>
        <v>12599.434264693631</v>
      </c>
      <c r="Q228" s="34">
        <v>11572</v>
      </c>
      <c r="R228" s="35">
        <v>12012</v>
      </c>
      <c r="S228" s="36">
        <v>2015</v>
      </c>
      <c r="T228" s="37"/>
      <c r="U228" s="38" t="s">
        <v>25</v>
      </c>
      <c r="V228" s="12">
        <f t="shared" ref="V228" si="111">R228-P228</f>
        <v>-587.43426469363112</v>
      </c>
    </row>
    <row r="229" spans="1:22" ht="15.75" hidden="1" thickBot="1" x14ac:dyDescent="0.3">
      <c r="A229" s="27" t="s">
        <v>210</v>
      </c>
      <c r="B229" s="27"/>
      <c r="C229" s="29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52"/>
      <c r="P229" s="44">
        <f t="shared" si="100"/>
        <v>0</v>
      </c>
      <c r="Q229" s="34"/>
      <c r="R229" s="35"/>
      <c r="S229" s="36"/>
      <c r="T229" s="37"/>
      <c r="U229" s="38"/>
    </row>
    <row r="230" spans="1:22" ht="15.75" hidden="1" thickBot="1" x14ac:dyDescent="0.3">
      <c r="A230" s="61"/>
      <c r="B230" s="61"/>
      <c r="C230" s="96"/>
      <c r="D230" s="97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8"/>
      <c r="P230" s="44">
        <f t="shared" si="100"/>
        <v>0</v>
      </c>
      <c r="Q230" s="34"/>
      <c r="R230" s="35"/>
      <c r="S230" s="36"/>
      <c r="T230" s="37"/>
      <c r="U230" s="38"/>
      <c r="V230" s="12">
        <f t="shared" ref="V230" si="112">R230-P230</f>
        <v>0</v>
      </c>
    </row>
    <row r="231" spans="1:22" x14ac:dyDescent="0.25">
      <c r="A231" s="27" t="s">
        <v>211</v>
      </c>
      <c r="B231" s="28" t="s">
        <v>32</v>
      </c>
      <c r="C231" s="29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52"/>
      <c r="P231" s="44"/>
      <c r="Q231" s="34"/>
      <c r="R231" s="35"/>
      <c r="S231" s="36"/>
      <c r="T231" s="37"/>
      <c r="U231" s="38"/>
    </row>
    <row r="232" spans="1:22" ht="15.75" thickBot="1" x14ac:dyDescent="0.3">
      <c r="A232" s="61"/>
      <c r="B232" s="61"/>
      <c r="C232" s="66">
        <v>2671</v>
      </c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59"/>
      <c r="P232" s="44">
        <f t="shared" si="100"/>
        <v>2671</v>
      </c>
      <c r="Q232" s="34">
        <v>2776</v>
      </c>
      <c r="R232" s="35">
        <v>2794</v>
      </c>
      <c r="S232" s="36">
        <v>2014</v>
      </c>
      <c r="T232" s="37"/>
      <c r="U232" s="38" t="s">
        <v>25</v>
      </c>
      <c r="V232" s="12">
        <f t="shared" ref="V232" si="113">R232-P232</f>
        <v>123</v>
      </c>
    </row>
    <row r="233" spans="1:22" x14ac:dyDescent="0.25">
      <c r="A233" s="27" t="s">
        <v>212</v>
      </c>
      <c r="B233" s="28" t="s">
        <v>41</v>
      </c>
      <c r="C233" s="29"/>
      <c r="D233" s="46"/>
      <c r="E233" s="46"/>
      <c r="F233" s="46">
        <v>394.81</v>
      </c>
      <c r="G233" s="46"/>
      <c r="H233" s="46"/>
      <c r="I233" s="46"/>
      <c r="J233" s="46"/>
      <c r="K233" s="46"/>
      <c r="L233" s="46"/>
      <c r="M233" s="46"/>
      <c r="N233" s="46"/>
      <c r="O233" s="47"/>
      <c r="P233" s="44"/>
      <c r="Q233" s="34"/>
      <c r="R233" s="35"/>
      <c r="S233" s="36"/>
      <c r="T233" s="37"/>
      <c r="U233" s="38"/>
    </row>
    <row r="234" spans="1:22" ht="15.75" thickBot="1" x14ac:dyDescent="0.3">
      <c r="A234" s="61"/>
      <c r="B234" s="61"/>
      <c r="C234" s="66">
        <v>21200</v>
      </c>
      <c r="D234" s="48"/>
      <c r="E234" s="48"/>
      <c r="F234" s="48">
        <f>F233/0.2838</f>
        <v>1391.1557434813249</v>
      </c>
      <c r="G234" s="48"/>
      <c r="H234" s="48"/>
      <c r="I234" s="48"/>
      <c r="J234" s="48"/>
      <c r="K234" s="48"/>
      <c r="L234" s="48"/>
      <c r="M234" s="48"/>
      <c r="N234" s="48"/>
      <c r="O234" s="48"/>
      <c r="P234" s="44">
        <f t="shared" si="100"/>
        <v>22591.155743481326</v>
      </c>
      <c r="Q234" s="34">
        <v>21162</v>
      </c>
      <c r="R234" s="35">
        <v>23809</v>
      </c>
      <c r="S234" s="36">
        <v>2014</v>
      </c>
      <c r="T234" s="37"/>
      <c r="U234" s="38" t="s">
        <v>25</v>
      </c>
      <c r="V234" s="72">
        <f t="shared" ref="V234" si="114">R234-P234</f>
        <v>1217.8442565186742</v>
      </c>
    </row>
    <row r="235" spans="1:22" x14ac:dyDescent="0.25">
      <c r="A235" s="27" t="s">
        <v>213</v>
      </c>
      <c r="B235" s="27" t="s">
        <v>27</v>
      </c>
      <c r="C235" s="29"/>
      <c r="D235" s="46">
        <f>75+1000+50</f>
        <v>1125</v>
      </c>
      <c r="E235" s="46">
        <v>70</v>
      </c>
      <c r="F235" s="46"/>
      <c r="G235" s="46"/>
      <c r="H235" s="46"/>
      <c r="I235" s="46"/>
      <c r="J235" s="46"/>
      <c r="K235" s="46"/>
      <c r="L235" s="46"/>
      <c r="M235" s="46"/>
      <c r="N235" s="46"/>
      <c r="O235" s="47"/>
      <c r="P235" s="44"/>
      <c r="Q235" s="34"/>
      <c r="R235" s="35"/>
      <c r="S235" s="36"/>
      <c r="T235" s="37"/>
      <c r="U235" s="38"/>
    </row>
    <row r="236" spans="1:22" ht="15.75" thickBot="1" x14ac:dyDescent="0.3">
      <c r="A236" s="61"/>
      <c r="B236" s="61"/>
      <c r="C236" s="66">
        <v>33752</v>
      </c>
      <c r="D236" s="48">
        <f>D235/0.2838</f>
        <v>3964.0591966173361</v>
      </c>
      <c r="E236" s="48">
        <f>E235/0.2838</f>
        <v>246.65257223396759</v>
      </c>
      <c r="F236" s="48"/>
      <c r="G236" s="48"/>
      <c r="H236" s="48"/>
      <c r="I236" s="48"/>
      <c r="J236" s="48"/>
      <c r="K236" s="48"/>
      <c r="L236" s="48"/>
      <c r="M236" s="48"/>
      <c r="N236" s="48"/>
      <c r="O236" s="59"/>
      <c r="P236" s="44">
        <f t="shared" si="100"/>
        <v>37962.711768851303</v>
      </c>
      <c r="Q236" s="34">
        <v>37274</v>
      </c>
      <c r="R236" s="35">
        <v>37926</v>
      </c>
      <c r="S236" s="36">
        <v>2015</v>
      </c>
      <c r="T236" s="37" t="s">
        <v>214</v>
      </c>
      <c r="U236" s="38" t="s">
        <v>25</v>
      </c>
      <c r="V236" s="12">
        <f t="shared" ref="V236" si="115">R236-P236</f>
        <v>-36.711768851302622</v>
      </c>
    </row>
    <row r="237" spans="1:22" x14ac:dyDescent="0.25">
      <c r="A237" s="27" t="s">
        <v>215</v>
      </c>
      <c r="B237" s="27" t="s">
        <v>51</v>
      </c>
      <c r="C237" s="29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52"/>
      <c r="P237" s="44"/>
      <c r="Q237" s="34"/>
      <c r="R237" s="35"/>
      <c r="S237" s="36"/>
      <c r="T237" s="37"/>
      <c r="U237" s="38"/>
    </row>
    <row r="238" spans="1:22" ht="15.75" thickBot="1" x14ac:dyDescent="0.3">
      <c r="A238" s="61"/>
      <c r="B238" s="61"/>
      <c r="C238" s="66">
        <v>4350</v>
      </c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59"/>
      <c r="P238" s="44">
        <f t="shared" si="100"/>
        <v>4350</v>
      </c>
      <c r="Q238" s="34" t="s">
        <v>216</v>
      </c>
      <c r="R238" s="35" t="s">
        <v>122</v>
      </c>
      <c r="S238" s="36"/>
      <c r="T238" s="37"/>
      <c r="U238" s="69" t="s">
        <v>123</v>
      </c>
    </row>
    <row r="239" spans="1:22" x14ac:dyDescent="0.25">
      <c r="A239" s="27" t="s">
        <v>217</v>
      </c>
      <c r="B239" s="27" t="s">
        <v>27</v>
      </c>
      <c r="C239" s="29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52"/>
      <c r="P239" s="44"/>
      <c r="Q239" s="34"/>
      <c r="R239" s="35"/>
      <c r="S239" s="36"/>
      <c r="T239" s="37"/>
      <c r="U239" s="38"/>
    </row>
    <row r="240" spans="1:22" ht="15.75" thickBot="1" x14ac:dyDescent="0.3">
      <c r="A240" s="61"/>
      <c r="B240" s="61"/>
      <c r="C240" s="66">
        <v>4010</v>
      </c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59"/>
      <c r="P240" s="44">
        <f t="shared" si="100"/>
        <v>4010</v>
      </c>
      <c r="Q240" s="34">
        <v>3860</v>
      </c>
      <c r="R240" s="35">
        <v>3862</v>
      </c>
      <c r="S240" s="36">
        <v>2014</v>
      </c>
      <c r="T240" s="37"/>
      <c r="U240" s="69"/>
      <c r="V240" s="12">
        <f t="shared" ref="V240" si="116">R240-P240</f>
        <v>-148</v>
      </c>
    </row>
    <row r="241" spans="1:22" x14ac:dyDescent="0.25">
      <c r="A241" s="27" t="s">
        <v>218</v>
      </c>
      <c r="B241" s="28" t="s">
        <v>32</v>
      </c>
      <c r="C241" s="29"/>
      <c r="D241" s="46">
        <v>77</v>
      </c>
      <c r="E241" s="46">
        <v>108</v>
      </c>
      <c r="F241" s="46">
        <v>90.85</v>
      </c>
      <c r="G241" s="46">
        <f>59</f>
        <v>59</v>
      </c>
      <c r="H241" s="46"/>
      <c r="I241" s="46"/>
      <c r="J241" s="46"/>
      <c r="K241" s="46"/>
      <c r="L241" s="46"/>
      <c r="M241" s="46"/>
      <c r="N241" s="46"/>
      <c r="O241" s="47"/>
      <c r="P241" s="44"/>
      <c r="Q241" s="34"/>
      <c r="R241" s="35"/>
      <c r="S241" s="36"/>
      <c r="T241" s="37"/>
      <c r="U241" s="38"/>
    </row>
    <row r="242" spans="1:22" ht="15.75" thickBot="1" x14ac:dyDescent="0.3">
      <c r="A242" s="61"/>
      <c r="B242" s="61"/>
      <c r="C242" s="66">
        <v>12799</v>
      </c>
      <c r="D242" s="48">
        <f>D241/0.2838</f>
        <v>271.31782945736433</v>
      </c>
      <c r="E242" s="48">
        <f>E241/0.2838</f>
        <v>380.5496828752643</v>
      </c>
      <c r="F242" s="48">
        <f>F241/0.2838</f>
        <v>320.11980267794218</v>
      </c>
      <c r="G242" s="48">
        <f>G241/0.3037</f>
        <v>194.27066183733947</v>
      </c>
      <c r="H242" s="48"/>
      <c r="I242" s="48"/>
      <c r="J242" s="48"/>
      <c r="K242" s="48"/>
      <c r="L242" s="48"/>
      <c r="M242" s="48"/>
      <c r="N242" s="48"/>
      <c r="O242" s="59"/>
      <c r="P242" s="44">
        <f>SUM(C242:O242)</f>
        <v>13965.25797684791</v>
      </c>
      <c r="Q242" s="34">
        <v>12005</v>
      </c>
      <c r="R242" s="35">
        <v>13542</v>
      </c>
      <c r="S242" s="36">
        <v>2016</v>
      </c>
      <c r="T242" s="37"/>
      <c r="U242" s="38" t="s">
        <v>25</v>
      </c>
      <c r="V242" s="12">
        <f t="shared" ref="V242" si="117">R242-P242</f>
        <v>-423.25797684790996</v>
      </c>
    </row>
    <row r="243" spans="1:22" x14ac:dyDescent="0.25">
      <c r="A243" s="27" t="s">
        <v>219</v>
      </c>
      <c r="B243" s="27" t="s">
        <v>27</v>
      </c>
      <c r="C243" s="29"/>
      <c r="D243" s="30"/>
      <c r="E243" s="30"/>
      <c r="F243" s="30"/>
      <c r="G243" s="30"/>
      <c r="H243" s="30"/>
      <c r="I243" s="30"/>
      <c r="J243" s="30"/>
      <c r="K243" s="30"/>
      <c r="L243" s="31"/>
      <c r="M243" s="30"/>
      <c r="N243" s="30"/>
      <c r="O243" s="52"/>
      <c r="P243" s="44"/>
      <c r="Q243" s="34"/>
      <c r="R243" s="35"/>
      <c r="S243" s="36"/>
      <c r="T243" s="37"/>
      <c r="U243" s="38"/>
    </row>
    <row r="244" spans="1:22" ht="15.75" thickBot="1" x14ac:dyDescent="0.3">
      <c r="A244" s="61"/>
      <c r="B244" s="61"/>
      <c r="C244" s="66">
        <v>2110</v>
      </c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59"/>
      <c r="P244" s="44">
        <f t="shared" si="100"/>
        <v>2110</v>
      </c>
      <c r="Q244" s="34">
        <v>2061</v>
      </c>
      <c r="R244" s="35">
        <v>2061</v>
      </c>
      <c r="S244" s="36">
        <v>2014</v>
      </c>
      <c r="T244" s="37"/>
      <c r="U244" s="38" t="s">
        <v>25</v>
      </c>
      <c r="V244" s="12">
        <f t="shared" ref="V244" si="118">R244-P244</f>
        <v>-49</v>
      </c>
    </row>
    <row r="245" spans="1:22" x14ac:dyDescent="0.25">
      <c r="A245" s="27" t="s">
        <v>220</v>
      </c>
      <c r="B245" s="103" t="s">
        <v>32</v>
      </c>
      <c r="C245" s="29"/>
      <c r="D245" s="30"/>
      <c r="E245" s="30"/>
      <c r="F245" s="30">
        <v>58.92</v>
      </c>
      <c r="G245" s="30"/>
      <c r="H245" s="30"/>
      <c r="I245" s="30"/>
      <c r="J245" s="30"/>
      <c r="K245" s="30"/>
      <c r="L245" s="30"/>
      <c r="M245" s="30"/>
      <c r="N245" s="30"/>
      <c r="O245" s="52"/>
      <c r="P245" s="44"/>
      <c r="Q245" s="34"/>
      <c r="R245" s="35"/>
      <c r="S245" s="36"/>
      <c r="T245" s="37"/>
      <c r="U245" s="38"/>
    </row>
    <row r="246" spans="1:22" ht="15.75" thickBot="1" x14ac:dyDescent="0.3">
      <c r="A246" s="61"/>
      <c r="B246" s="104"/>
      <c r="C246" s="66">
        <v>8756</v>
      </c>
      <c r="D246" s="48"/>
      <c r="E246" s="48"/>
      <c r="F246" s="48">
        <f>F245/0.2838</f>
        <v>207.6109936575053</v>
      </c>
      <c r="G246" s="48"/>
      <c r="H246" s="48"/>
      <c r="I246" s="48"/>
      <c r="J246" s="48"/>
      <c r="K246" s="48"/>
      <c r="L246" s="48"/>
      <c r="M246" s="48"/>
      <c r="N246" s="48"/>
      <c r="O246" s="59"/>
      <c r="P246" s="44">
        <f t="shared" si="100"/>
        <v>8963.6109936575049</v>
      </c>
      <c r="Q246" s="34">
        <v>8464</v>
      </c>
      <c r="R246" s="35">
        <v>8868</v>
      </c>
      <c r="S246" s="36"/>
      <c r="T246" s="37"/>
      <c r="U246" s="69" t="s">
        <v>123</v>
      </c>
      <c r="V246" s="12">
        <f t="shared" ref="V246" si="119">R246-P246</f>
        <v>-95.610993657504878</v>
      </c>
    </row>
    <row r="247" spans="1:22" x14ac:dyDescent="0.25">
      <c r="A247" s="27" t="s">
        <v>221</v>
      </c>
      <c r="B247" s="27" t="s">
        <v>51</v>
      </c>
      <c r="C247" s="29"/>
      <c r="D247" s="30"/>
      <c r="E247" s="46"/>
      <c r="F247" s="30">
        <v>215</v>
      </c>
      <c r="G247" s="30"/>
      <c r="H247" s="31"/>
      <c r="I247" s="31"/>
      <c r="J247" s="30"/>
      <c r="K247" s="31"/>
      <c r="L247" s="30"/>
      <c r="M247" s="30"/>
      <c r="N247" s="31"/>
      <c r="O247" s="52"/>
      <c r="P247" s="44"/>
      <c r="Q247" s="34"/>
      <c r="R247" s="35"/>
      <c r="S247" s="36"/>
      <c r="T247" s="37"/>
      <c r="U247" s="38"/>
    </row>
    <row r="248" spans="1:22" ht="15.75" thickBot="1" x14ac:dyDescent="0.3">
      <c r="A248" s="61"/>
      <c r="B248" s="61"/>
      <c r="C248" s="66">
        <v>26364</v>
      </c>
      <c r="D248" s="48"/>
      <c r="E248" s="48"/>
      <c r="F248" s="48">
        <f>F247/0.2838</f>
        <v>757.57575757575762</v>
      </c>
      <c r="G248" s="48"/>
      <c r="H248" s="48"/>
      <c r="I248" s="48"/>
      <c r="J248" s="48"/>
      <c r="K248" s="48"/>
      <c r="L248" s="48"/>
      <c r="M248" s="48"/>
      <c r="N248" s="48"/>
      <c r="O248" s="59"/>
      <c r="P248" s="44">
        <f t="shared" si="100"/>
        <v>27121.575757575756</v>
      </c>
      <c r="Q248" s="34">
        <v>26386</v>
      </c>
      <c r="R248" s="35" t="s">
        <v>122</v>
      </c>
      <c r="S248" s="36"/>
      <c r="T248" s="37"/>
      <c r="U248" s="38" t="s">
        <v>25</v>
      </c>
    </row>
    <row r="249" spans="1:22" x14ac:dyDescent="0.25">
      <c r="A249" s="27" t="s">
        <v>222</v>
      </c>
      <c r="B249" s="27" t="s">
        <v>48</v>
      </c>
      <c r="C249" s="29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52"/>
      <c r="P249" s="44">
        <f t="shared" si="100"/>
        <v>0</v>
      </c>
      <c r="Q249" s="34"/>
      <c r="R249" s="35"/>
      <c r="S249" s="36"/>
      <c r="T249" s="37"/>
      <c r="U249" s="38"/>
    </row>
    <row r="250" spans="1:22" ht="15.75" thickBot="1" x14ac:dyDescent="0.3">
      <c r="A250" s="61"/>
      <c r="B250" s="61"/>
      <c r="C250" s="96">
        <v>0</v>
      </c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59"/>
      <c r="P250" s="44">
        <f t="shared" si="100"/>
        <v>0</v>
      </c>
      <c r="Q250" s="34"/>
      <c r="R250" s="35">
        <v>0</v>
      </c>
      <c r="S250" s="36"/>
      <c r="T250" s="37"/>
      <c r="U250" s="38" t="s">
        <v>49</v>
      </c>
      <c r="V250" s="12">
        <f t="shared" ref="V250" si="120">R250-P250</f>
        <v>0</v>
      </c>
    </row>
    <row r="251" spans="1:22" x14ac:dyDescent="0.25">
      <c r="A251" s="27" t="s">
        <v>223</v>
      </c>
      <c r="B251" s="27" t="s">
        <v>51</v>
      </c>
      <c r="C251" s="29"/>
      <c r="D251" s="30"/>
      <c r="E251" s="31"/>
      <c r="F251" s="30"/>
      <c r="G251" s="30"/>
      <c r="H251" s="30"/>
      <c r="I251" s="31"/>
      <c r="J251" s="31"/>
      <c r="K251" s="30"/>
      <c r="L251" s="30"/>
      <c r="M251" s="30"/>
      <c r="N251" s="30"/>
      <c r="O251" s="31"/>
      <c r="P251" s="44"/>
      <c r="Q251" s="34"/>
      <c r="R251" s="35"/>
      <c r="S251" s="36"/>
      <c r="T251" s="37"/>
      <c r="U251" s="38"/>
    </row>
    <row r="252" spans="1:22" ht="15.75" thickBot="1" x14ac:dyDescent="0.3">
      <c r="A252" s="61"/>
      <c r="B252" s="61"/>
      <c r="C252" s="66">
        <v>2701</v>
      </c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59"/>
      <c r="P252" s="44">
        <f t="shared" si="100"/>
        <v>2701</v>
      </c>
      <c r="Q252" s="34">
        <v>2610</v>
      </c>
      <c r="R252" s="35" t="s">
        <v>122</v>
      </c>
      <c r="S252" s="36"/>
      <c r="T252" s="37"/>
      <c r="U252" s="69" t="s">
        <v>123</v>
      </c>
    </row>
    <row r="253" spans="1:22" x14ac:dyDescent="0.25">
      <c r="A253" s="27" t="s">
        <v>224</v>
      </c>
      <c r="B253" s="27" t="s">
        <v>48</v>
      </c>
      <c r="C253" s="29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52"/>
      <c r="P253" s="44">
        <f t="shared" si="100"/>
        <v>0</v>
      </c>
      <c r="Q253" s="34"/>
      <c r="R253" s="35"/>
      <c r="S253" s="36"/>
      <c r="T253" s="37"/>
      <c r="U253" s="38"/>
    </row>
    <row r="254" spans="1:22" ht="15.75" thickBot="1" x14ac:dyDescent="0.3">
      <c r="A254" s="61"/>
      <c r="B254" s="61"/>
      <c r="C254" s="96">
        <v>0</v>
      </c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59"/>
      <c r="P254" s="44">
        <f t="shared" si="100"/>
        <v>0</v>
      </c>
      <c r="Q254" s="34"/>
      <c r="R254" s="35">
        <v>0</v>
      </c>
      <c r="S254" s="36"/>
      <c r="T254" s="37"/>
      <c r="U254" s="38" t="s">
        <v>225</v>
      </c>
      <c r="V254" s="12">
        <f t="shared" ref="V254" si="121">R254-P254</f>
        <v>0</v>
      </c>
    </row>
    <row r="255" spans="1:22" x14ac:dyDescent="0.25">
      <c r="A255" s="27" t="s">
        <v>226</v>
      </c>
      <c r="B255" s="27" t="s">
        <v>48</v>
      </c>
      <c r="C255" s="29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52"/>
      <c r="P255" s="44"/>
      <c r="Q255" s="34"/>
      <c r="R255" s="35"/>
      <c r="S255" s="36"/>
      <c r="T255" s="37"/>
      <c r="U255" s="38"/>
    </row>
    <row r="256" spans="1:22" ht="15.75" thickBot="1" x14ac:dyDescent="0.3">
      <c r="A256" s="61"/>
      <c r="B256" s="61"/>
      <c r="C256" s="96">
        <v>0</v>
      </c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59"/>
      <c r="P256" s="44">
        <f t="shared" si="100"/>
        <v>0</v>
      </c>
      <c r="Q256" s="34"/>
      <c r="R256" s="35">
        <v>0</v>
      </c>
      <c r="S256" s="36"/>
      <c r="T256" s="37"/>
      <c r="U256" s="38" t="s">
        <v>49</v>
      </c>
      <c r="V256" s="12">
        <f t="shared" ref="V256" si="122">R256-P256</f>
        <v>0</v>
      </c>
    </row>
    <row r="257" spans="1:22" x14ac:dyDescent="0.25">
      <c r="A257" s="27" t="s">
        <v>227</v>
      </c>
      <c r="B257" s="27" t="s">
        <v>27</v>
      </c>
      <c r="C257" s="29"/>
      <c r="D257" s="30"/>
      <c r="E257" s="30"/>
      <c r="F257" s="30">
        <v>300</v>
      </c>
      <c r="G257" s="30"/>
      <c r="H257" s="30"/>
      <c r="I257" s="30"/>
      <c r="J257" s="30"/>
      <c r="K257" s="30"/>
      <c r="L257" s="30"/>
      <c r="M257" s="31"/>
      <c r="N257" s="30"/>
      <c r="O257" s="52"/>
      <c r="P257" s="44"/>
      <c r="Q257" s="34"/>
      <c r="R257" s="35"/>
      <c r="S257" s="36"/>
      <c r="T257" s="37"/>
      <c r="U257" s="38"/>
    </row>
    <row r="258" spans="1:22" ht="15.75" thickBot="1" x14ac:dyDescent="0.3">
      <c r="A258" s="61"/>
      <c r="B258" s="61"/>
      <c r="C258" s="66">
        <v>15970</v>
      </c>
      <c r="D258" s="48"/>
      <c r="E258" s="48"/>
      <c r="F258" s="48">
        <f>F257/0.2838</f>
        <v>1057.0824524312895</v>
      </c>
      <c r="G258" s="48"/>
      <c r="H258" s="48"/>
      <c r="I258" s="48"/>
      <c r="J258" s="48"/>
      <c r="K258" s="48"/>
      <c r="L258" s="48"/>
      <c r="M258" s="48"/>
      <c r="N258" s="48"/>
      <c r="O258" s="59"/>
      <c r="P258" s="44">
        <f t="shared" si="100"/>
        <v>17027.082452431288</v>
      </c>
      <c r="Q258" s="34">
        <v>15946</v>
      </c>
      <c r="R258" s="35">
        <v>16771</v>
      </c>
      <c r="S258" s="36">
        <v>2015</v>
      </c>
      <c r="T258" s="37"/>
      <c r="U258" s="99" t="s">
        <v>228</v>
      </c>
      <c r="V258" s="12">
        <f t="shared" ref="V258" si="123">R258-P258</f>
        <v>-256.0824524312884</v>
      </c>
    </row>
    <row r="259" spans="1:22" x14ac:dyDescent="0.25">
      <c r="A259" s="27" t="s">
        <v>229</v>
      </c>
      <c r="B259" s="27" t="s">
        <v>27</v>
      </c>
      <c r="C259" s="29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52"/>
      <c r="P259" s="44"/>
      <c r="Q259" s="34"/>
      <c r="R259" s="35"/>
      <c r="S259" s="36"/>
      <c r="T259" s="37"/>
      <c r="U259" s="38"/>
    </row>
    <row r="260" spans="1:22" ht="15.75" thickBot="1" x14ac:dyDescent="0.3">
      <c r="A260" s="61"/>
      <c r="B260" s="61"/>
      <c r="C260" s="66">
        <v>575</v>
      </c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4">
        <f t="shared" si="100"/>
        <v>575</v>
      </c>
      <c r="Q260" s="34">
        <v>190</v>
      </c>
      <c r="R260" s="35">
        <v>236</v>
      </c>
      <c r="S260" s="36">
        <v>2012</v>
      </c>
      <c r="T260" s="37"/>
      <c r="U260" s="99" t="s">
        <v>230</v>
      </c>
      <c r="V260" s="12">
        <f t="shared" ref="V260" si="124">R260-P260</f>
        <v>-339</v>
      </c>
    </row>
    <row r="261" spans="1:22" x14ac:dyDescent="0.25">
      <c r="A261" s="27" t="s">
        <v>231</v>
      </c>
      <c r="B261" s="28" t="s">
        <v>41</v>
      </c>
      <c r="C261" s="29"/>
      <c r="D261" s="30">
        <v>60</v>
      </c>
      <c r="E261" s="30">
        <v>60</v>
      </c>
      <c r="F261" s="30"/>
      <c r="G261" s="30">
        <v>60</v>
      </c>
      <c r="H261" s="30"/>
      <c r="I261" s="30"/>
      <c r="J261" s="30"/>
      <c r="K261" s="30"/>
      <c r="L261" s="30"/>
      <c r="M261" s="30"/>
      <c r="N261" s="30"/>
      <c r="O261" s="52"/>
      <c r="P261" s="44"/>
      <c r="Q261" s="34"/>
      <c r="R261" s="35"/>
      <c r="S261" s="36"/>
      <c r="T261" s="37"/>
      <c r="U261" s="38"/>
    </row>
    <row r="262" spans="1:22" ht="15.75" thickBot="1" x14ac:dyDescent="0.3">
      <c r="A262" s="61"/>
      <c r="B262" s="61"/>
      <c r="C262" s="66">
        <v>1800</v>
      </c>
      <c r="D262" s="48">
        <f>D261/0.2838</f>
        <v>211.41649048625794</v>
      </c>
      <c r="E262" s="48">
        <f>E261/0.2838</f>
        <v>211.41649048625794</v>
      </c>
      <c r="F262" s="48"/>
      <c r="G262" s="48">
        <f>G261/0.3037</f>
        <v>197.56338491932826</v>
      </c>
      <c r="H262" s="48"/>
      <c r="I262" s="48"/>
      <c r="J262" s="48"/>
      <c r="K262" s="48"/>
      <c r="L262" s="48"/>
      <c r="M262" s="48"/>
      <c r="N262" s="48"/>
      <c r="O262" s="59"/>
      <c r="P262" s="44">
        <f t="shared" si="100"/>
        <v>2420.3963658918442</v>
      </c>
      <c r="Q262" s="34">
        <v>2062</v>
      </c>
      <c r="R262" s="35" t="s">
        <v>232</v>
      </c>
      <c r="S262" s="36">
        <v>2020</v>
      </c>
      <c r="T262" s="37" t="s">
        <v>233</v>
      </c>
      <c r="U262" s="38" t="s">
        <v>25</v>
      </c>
    </row>
    <row r="263" spans="1:22" ht="15.75" hidden="1" thickBot="1" x14ac:dyDescent="0.3">
      <c r="A263" s="27" t="s">
        <v>234</v>
      </c>
      <c r="B263" s="27" t="s">
        <v>48</v>
      </c>
      <c r="C263" s="29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52"/>
      <c r="P263" s="44">
        <f t="shared" si="100"/>
        <v>0</v>
      </c>
      <c r="Q263" s="34"/>
      <c r="R263" s="35"/>
      <c r="S263" s="36"/>
      <c r="T263" s="37"/>
      <c r="U263" s="38"/>
    </row>
    <row r="264" spans="1:22" ht="15.75" hidden="1" thickBot="1" x14ac:dyDescent="0.3">
      <c r="A264" s="61"/>
      <c r="B264" s="61"/>
      <c r="C264" s="96">
        <v>0</v>
      </c>
      <c r="D264" s="97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8"/>
      <c r="P264" s="44">
        <f t="shared" si="100"/>
        <v>0</v>
      </c>
      <c r="Q264" s="34"/>
      <c r="R264" s="35"/>
      <c r="S264" s="36"/>
      <c r="T264" s="37"/>
      <c r="U264" s="38" t="s">
        <v>235</v>
      </c>
      <c r="V264" s="12">
        <f t="shared" ref="V264" si="125">R264-P264</f>
        <v>0</v>
      </c>
    </row>
    <row r="265" spans="1:22" x14ac:dyDescent="0.25">
      <c r="A265" s="27" t="s">
        <v>236</v>
      </c>
      <c r="B265" s="27" t="s">
        <v>48</v>
      </c>
      <c r="C265" s="29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52"/>
      <c r="P265" s="44">
        <f t="shared" si="100"/>
        <v>0</v>
      </c>
      <c r="Q265" s="34"/>
      <c r="R265" s="35"/>
      <c r="S265" s="36"/>
      <c r="T265" s="37"/>
      <c r="U265" s="38"/>
    </row>
    <row r="266" spans="1:22" ht="15.75" thickBot="1" x14ac:dyDescent="0.3">
      <c r="A266" s="61"/>
      <c r="B266" s="61"/>
      <c r="C266" s="96">
        <v>0</v>
      </c>
      <c r="D266" s="97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8"/>
      <c r="P266" s="44">
        <f t="shared" si="100"/>
        <v>0</v>
      </c>
      <c r="Q266" s="34"/>
      <c r="R266" s="35">
        <v>0</v>
      </c>
      <c r="S266" s="36"/>
      <c r="T266" s="37"/>
      <c r="U266" s="38" t="s">
        <v>49</v>
      </c>
      <c r="V266" s="12">
        <f t="shared" ref="V266" si="126">R266-P266</f>
        <v>0</v>
      </c>
    </row>
    <row r="267" spans="1:22" x14ac:dyDescent="0.25">
      <c r="A267" s="27" t="s">
        <v>237</v>
      </c>
      <c r="B267" s="27" t="s">
        <v>27</v>
      </c>
      <c r="C267" s="29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52"/>
      <c r="P267" s="44"/>
      <c r="Q267" s="34"/>
      <c r="R267" s="35"/>
      <c r="S267" s="36"/>
      <c r="T267" s="37"/>
      <c r="U267" s="38"/>
    </row>
    <row r="268" spans="1:22" ht="15.75" thickBot="1" x14ac:dyDescent="0.3">
      <c r="A268" s="61"/>
      <c r="B268" s="61"/>
      <c r="C268" s="66">
        <v>160</v>
      </c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59"/>
      <c r="P268" s="44">
        <f t="shared" ref="P268:P332" si="127">SUM(C268:O268)</f>
        <v>160</v>
      </c>
      <c r="Q268" s="34">
        <v>62</v>
      </c>
      <c r="R268" s="35">
        <v>62</v>
      </c>
      <c r="S268" s="36">
        <v>2010</v>
      </c>
      <c r="T268" s="37"/>
      <c r="U268" s="38" t="s">
        <v>25</v>
      </c>
      <c r="V268" s="12">
        <f t="shared" ref="V268" si="128">R268-P268</f>
        <v>-98</v>
      </c>
    </row>
    <row r="269" spans="1:22" x14ac:dyDescent="0.25">
      <c r="A269" s="27" t="s">
        <v>238</v>
      </c>
      <c r="B269" s="27" t="s">
        <v>27</v>
      </c>
      <c r="C269" s="29"/>
      <c r="D269" s="46"/>
      <c r="E269" s="46"/>
      <c r="F269" s="46">
        <v>455.55</v>
      </c>
      <c r="G269" s="46"/>
      <c r="H269" s="46"/>
      <c r="I269" s="46"/>
      <c r="J269" s="46"/>
      <c r="K269" s="46"/>
      <c r="L269" s="46"/>
      <c r="M269" s="46"/>
      <c r="N269" s="46"/>
      <c r="O269" s="47"/>
      <c r="P269" s="44"/>
      <c r="Q269" s="34"/>
      <c r="R269" s="35"/>
      <c r="S269" s="36"/>
      <c r="T269" s="37"/>
      <c r="U269" s="38"/>
    </row>
    <row r="270" spans="1:22" ht="15.75" thickBot="1" x14ac:dyDescent="0.3">
      <c r="A270" s="61"/>
      <c r="B270" s="61"/>
      <c r="C270" s="66">
        <v>9169</v>
      </c>
      <c r="D270" s="48"/>
      <c r="E270" s="48"/>
      <c r="F270" s="48">
        <f>F269/0.2838</f>
        <v>1605.1797040169133</v>
      </c>
      <c r="G270" s="48"/>
      <c r="H270" s="48"/>
      <c r="I270" s="48"/>
      <c r="J270" s="48"/>
      <c r="K270" s="48"/>
      <c r="L270" s="48"/>
      <c r="M270" s="48"/>
      <c r="N270" s="48"/>
      <c r="O270" s="59"/>
      <c r="P270" s="44">
        <f t="shared" si="127"/>
        <v>10774.179704016913</v>
      </c>
      <c r="Q270" s="34">
        <v>8599</v>
      </c>
      <c r="R270" s="35">
        <v>10714</v>
      </c>
      <c r="S270" s="36">
        <v>2014</v>
      </c>
      <c r="T270" s="37" t="s">
        <v>239</v>
      </c>
      <c r="U270" s="38" t="s">
        <v>25</v>
      </c>
      <c r="V270" s="12">
        <f t="shared" ref="V270" si="129">R270-P270</f>
        <v>-60.179704016913092</v>
      </c>
    </row>
    <row r="271" spans="1:22" x14ac:dyDescent="0.25">
      <c r="A271" s="27" t="s">
        <v>240</v>
      </c>
      <c r="B271" s="27" t="s">
        <v>51</v>
      </c>
      <c r="C271" s="29"/>
      <c r="D271" s="30"/>
      <c r="E271" s="30">
        <v>198.66</v>
      </c>
      <c r="F271" s="46">
        <v>303.7</v>
      </c>
      <c r="G271" s="30"/>
      <c r="H271" s="30"/>
      <c r="I271" s="30"/>
      <c r="J271" s="30"/>
      <c r="K271" s="30"/>
      <c r="L271" s="30"/>
      <c r="M271" s="30"/>
      <c r="N271" s="30"/>
      <c r="O271" s="52"/>
      <c r="P271" s="44"/>
      <c r="Q271" s="34"/>
      <c r="R271" s="35"/>
      <c r="S271" s="36"/>
      <c r="T271" s="37"/>
      <c r="U271" s="38"/>
    </row>
    <row r="272" spans="1:22" ht="15.75" thickBot="1" x14ac:dyDescent="0.3">
      <c r="A272" s="61"/>
      <c r="B272" s="61"/>
      <c r="C272" s="66">
        <v>9030</v>
      </c>
      <c r="D272" s="48"/>
      <c r="E272" s="48">
        <f>E271/0.2838</f>
        <v>700</v>
      </c>
      <c r="F272" s="48">
        <f>F271/0.2838</f>
        <v>1070.1198026779423</v>
      </c>
      <c r="G272" s="48"/>
      <c r="H272" s="48"/>
      <c r="I272" s="48"/>
      <c r="J272" s="48"/>
      <c r="K272" s="48"/>
      <c r="L272" s="48"/>
      <c r="M272" s="48"/>
      <c r="N272" s="48"/>
      <c r="O272" s="59"/>
      <c r="P272" s="44">
        <f t="shared" si="127"/>
        <v>10800.119802677942</v>
      </c>
      <c r="Q272" s="34"/>
      <c r="R272" s="99">
        <v>11465</v>
      </c>
      <c r="S272" s="36">
        <v>2015</v>
      </c>
      <c r="T272" s="37"/>
      <c r="U272" s="105" t="s">
        <v>241</v>
      </c>
      <c r="V272" s="12">
        <f t="shared" ref="V272" si="130">R272-P272</f>
        <v>664.88019732205794</v>
      </c>
    </row>
    <row r="273" spans="1:22" x14ac:dyDescent="0.25">
      <c r="A273" s="27" t="s">
        <v>242</v>
      </c>
      <c r="B273" s="27" t="s">
        <v>27</v>
      </c>
      <c r="C273" s="29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52"/>
      <c r="P273" s="44"/>
      <c r="Q273" s="34"/>
      <c r="R273" s="35"/>
      <c r="S273" s="36"/>
      <c r="T273" s="37"/>
      <c r="U273" s="38"/>
    </row>
    <row r="274" spans="1:22" ht="15.75" thickBot="1" x14ac:dyDescent="0.3">
      <c r="A274" s="61"/>
      <c r="B274" s="61"/>
      <c r="C274" s="66">
        <v>6571</v>
      </c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59"/>
      <c r="P274" s="44">
        <f t="shared" si="127"/>
        <v>6571</v>
      </c>
      <c r="Q274" s="34" t="s">
        <v>51</v>
      </c>
      <c r="R274" s="35">
        <v>6851</v>
      </c>
      <c r="S274" s="36">
        <v>2015</v>
      </c>
      <c r="T274" s="37"/>
      <c r="U274" s="105" t="s">
        <v>241</v>
      </c>
      <c r="V274" s="12">
        <f t="shared" ref="V274" si="131">R274-P274</f>
        <v>280</v>
      </c>
    </row>
    <row r="275" spans="1:22" x14ac:dyDescent="0.25">
      <c r="A275" s="27" t="s">
        <v>243</v>
      </c>
      <c r="B275" s="27" t="s">
        <v>48</v>
      </c>
      <c r="C275" s="29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52"/>
      <c r="P275" s="44">
        <f t="shared" si="127"/>
        <v>0</v>
      </c>
      <c r="Q275" s="34"/>
      <c r="R275" s="35"/>
      <c r="S275" s="36"/>
      <c r="T275" s="37"/>
      <c r="U275" s="38"/>
    </row>
    <row r="276" spans="1:22" ht="15.75" thickBot="1" x14ac:dyDescent="0.3">
      <c r="A276" s="61"/>
      <c r="B276" s="61"/>
      <c r="C276" s="96">
        <v>0</v>
      </c>
      <c r="D276" s="97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8"/>
      <c r="P276" s="44">
        <f t="shared" si="127"/>
        <v>0</v>
      </c>
      <c r="Q276" s="34"/>
      <c r="R276" s="35">
        <v>0</v>
      </c>
      <c r="S276" s="36"/>
      <c r="T276" s="37"/>
      <c r="U276" s="38" t="s">
        <v>49</v>
      </c>
      <c r="V276" s="12">
        <f t="shared" ref="V276" si="132">R276-P276</f>
        <v>0</v>
      </c>
    </row>
    <row r="277" spans="1:22" x14ac:dyDescent="0.25">
      <c r="A277" s="27" t="s">
        <v>244</v>
      </c>
      <c r="B277" s="27" t="s">
        <v>27</v>
      </c>
      <c r="C277" s="29"/>
      <c r="D277" s="30"/>
      <c r="E277" s="46"/>
      <c r="F277" s="30">
        <v>567.6</v>
      </c>
      <c r="G277" s="30"/>
      <c r="H277" s="30"/>
      <c r="I277" s="30"/>
      <c r="J277" s="30"/>
      <c r="K277" s="30"/>
      <c r="L277" s="30"/>
      <c r="M277" s="30"/>
      <c r="N277" s="30"/>
      <c r="O277" s="52"/>
      <c r="P277" s="44"/>
      <c r="Q277" s="34"/>
      <c r="R277" s="35"/>
      <c r="S277" s="36"/>
      <c r="T277" s="37"/>
      <c r="U277" s="38"/>
    </row>
    <row r="278" spans="1:22" ht="15.75" thickBot="1" x14ac:dyDescent="0.3">
      <c r="A278" s="61"/>
      <c r="B278" s="61"/>
      <c r="C278" s="66">
        <v>32519</v>
      </c>
      <c r="D278" s="48"/>
      <c r="E278" s="48"/>
      <c r="F278" s="48">
        <f>F277/0.2838</f>
        <v>2000</v>
      </c>
      <c r="G278" s="48"/>
      <c r="H278" s="48"/>
      <c r="I278" s="48"/>
      <c r="J278" s="48"/>
      <c r="K278" s="48"/>
      <c r="L278" s="48"/>
      <c r="M278" s="48"/>
      <c r="N278" s="97"/>
      <c r="O278" s="59"/>
      <c r="P278" s="44">
        <f t="shared" si="127"/>
        <v>34519</v>
      </c>
      <c r="Q278" s="34">
        <v>10420</v>
      </c>
      <c r="R278" s="35">
        <v>12640</v>
      </c>
      <c r="S278" s="36">
        <v>2023</v>
      </c>
      <c r="T278" s="37" t="s">
        <v>245</v>
      </c>
      <c r="U278" s="38" t="s">
        <v>25</v>
      </c>
      <c r="V278" s="12">
        <f t="shared" ref="V278" si="133">R278-P278</f>
        <v>-21879</v>
      </c>
    </row>
    <row r="279" spans="1:22" x14ac:dyDescent="0.25">
      <c r="A279" s="27" t="s">
        <v>246</v>
      </c>
      <c r="B279" s="27" t="s">
        <v>27</v>
      </c>
      <c r="C279" s="29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52"/>
      <c r="P279" s="44">
        <f t="shared" si="127"/>
        <v>0</v>
      </c>
      <c r="Q279" s="34"/>
      <c r="R279" s="35"/>
      <c r="S279" s="36"/>
      <c r="T279" s="37"/>
      <c r="U279" s="38"/>
    </row>
    <row r="280" spans="1:22" ht="15.75" thickBot="1" x14ac:dyDescent="0.3">
      <c r="A280" s="61"/>
      <c r="B280" s="61"/>
      <c r="C280" s="96">
        <v>0</v>
      </c>
      <c r="D280" s="97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8"/>
      <c r="P280" s="44">
        <f t="shared" si="127"/>
        <v>0</v>
      </c>
      <c r="Q280" s="34">
        <v>1</v>
      </c>
      <c r="R280" s="35">
        <v>2</v>
      </c>
      <c r="S280" s="36">
        <v>2023</v>
      </c>
      <c r="T280" s="37" t="s">
        <v>247</v>
      </c>
      <c r="U280" s="38" t="s">
        <v>25</v>
      </c>
      <c r="V280" s="12">
        <f t="shared" ref="V280" si="134">R280-P280</f>
        <v>2</v>
      </c>
    </row>
    <row r="281" spans="1:22" x14ac:dyDescent="0.25">
      <c r="A281" s="27" t="s">
        <v>248</v>
      </c>
      <c r="B281" s="28" t="s">
        <v>41</v>
      </c>
      <c r="C281" s="29"/>
      <c r="D281" s="46"/>
      <c r="E281" s="46"/>
      <c r="F281" s="46">
        <v>622.59</v>
      </c>
      <c r="G281" s="46"/>
      <c r="H281" s="46"/>
      <c r="I281" s="46"/>
      <c r="J281" s="46"/>
      <c r="K281" s="46"/>
      <c r="L281" s="46"/>
      <c r="M281" s="46"/>
      <c r="N281" s="46"/>
      <c r="O281" s="47"/>
      <c r="P281" s="44"/>
      <c r="Q281" s="34"/>
      <c r="R281" s="35"/>
      <c r="S281" s="36"/>
      <c r="T281" s="37"/>
      <c r="U281" s="38"/>
    </row>
    <row r="282" spans="1:22" ht="15.75" thickBot="1" x14ac:dyDescent="0.3">
      <c r="A282" s="61"/>
      <c r="B282" s="61"/>
      <c r="C282" s="66">
        <v>2153</v>
      </c>
      <c r="D282" s="48"/>
      <c r="E282" s="48"/>
      <c r="F282" s="48">
        <f>F281/0.2838</f>
        <v>2193.7632135306553</v>
      </c>
      <c r="G282" s="48"/>
      <c r="H282" s="48"/>
      <c r="I282" s="48"/>
      <c r="J282" s="48"/>
      <c r="K282" s="48"/>
      <c r="L282" s="48"/>
      <c r="M282" s="48"/>
      <c r="N282" s="48"/>
      <c r="O282" s="59"/>
      <c r="P282" s="44">
        <f t="shared" si="127"/>
        <v>4346.7632135306558</v>
      </c>
      <c r="Q282" s="34">
        <v>2153</v>
      </c>
      <c r="R282" s="35">
        <v>4203</v>
      </c>
      <c r="S282" s="36">
        <v>2020</v>
      </c>
      <c r="T282" s="37" t="s">
        <v>249</v>
      </c>
      <c r="U282" s="38" t="s">
        <v>25</v>
      </c>
      <c r="V282" s="12">
        <f t="shared" ref="V282" si="135">R282-P282</f>
        <v>-143.76321353065578</v>
      </c>
    </row>
    <row r="283" spans="1:22" x14ac:dyDescent="0.25">
      <c r="A283" s="27" t="s">
        <v>250</v>
      </c>
      <c r="B283" s="27" t="s">
        <v>27</v>
      </c>
      <c r="C283" s="29"/>
      <c r="D283" s="30"/>
      <c r="E283" s="30"/>
      <c r="F283" s="30">
        <v>399.33</v>
      </c>
      <c r="G283" s="30"/>
      <c r="H283" s="30"/>
      <c r="I283" s="30"/>
      <c r="J283" s="30"/>
      <c r="K283" s="30"/>
      <c r="L283" s="30"/>
      <c r="M283" s="30"/>
      <c r="N283" s="30"/>
      <c r="O283" s="52"/>
      <c r="P283" s="44"/>
      <c r="Q283" s="34"/>
      <c r="R283" s="35"/>
      <c r="S283" s="36"/>
      <c r="T283" s="37"/>
      <c r="U283" s="38"/>
    </row>
    <row r="284" spans="1:22" ht="15.75" thickBot="1" x14ac:dyDescent="0.3">
      <c r="A284" s="61"/>
      <c r="B284" s="61"/>
      <c r="C284" s="66">
        <v>14486</v>
      </c>
      <c r="D284" s="48"/>
      <c r="E284" s="48"/>
      <c r="F284" s="48">
        <f>F283/0.2838</f>
        <v>1407.0824524312895</v>
      </c>
      <c r="G284" s="48"/>
      <c r="H284" s="48"/>
      <c r="I284" s="48"/>
      <c r="J284" s="48"/>
      <c r="K284" s="48"/>
      <c r="L284" s="48"/>
      <c r="M284" s="48"/>
      <c r="N284" s="48"/>
      <c r="O284" s="59"/>
      <c r="P284" s="44">
        <f t="shared" si="127"/>
        <v>15893.08245243129</v>
      </c>
      <c r="Q284" s="34">
        <v>14484</v>
      </c>
      <c r="R284" s="35">
        <v>15408</v>
      </c>
      <c r="S284" s="36">
        <v>2012</v>
      </c>
      <c r="T284" s="37" t="s">
        <v>251</v>
      </c>
      <c r="U284" s="38" t="s">
        <v>252</v>
      </c>
      <c r="V284" s="12">
        <f t="shared" ref="V284" si="136">R284-P284</f>
        <v>-485.08245243129022</v>
      </c>
    </row>
    <row r="285" spans="1:22" x14ac:dyDescent="0.25">
      <c r="A285" s="27" t="s">
        <v>253</v>
      </c>
      <c r="B285" s="27" t="s">
        <v>51</v>
      </c>
      <c r="C285" s="29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52"/>
      <c r="P285" s="44"/>
      <c r="Q285" s="34"/>
      <c r="R285" s="35"/>
      <c r="S285" s="36"/>
      <c r="T285" s="37"/>
      <c r="U285" s="38"/>
    </row>
    <row r="286" spans="1:22" ht="15.75" thickBot="1" x14ac:dyDescent="0.3">
      <c r="A286" s="61"/>
      <c r="B286" s="61"/>
      <c r="C286" s="66">
        <v>0</v>
      </c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59"/>
      <c r="P286" s="44">
        <f t="shared" si="127"/>
        <v>0</v>
      </c>
      <c r="Q286" s="34">
        <v>1</v>
      </c>
      <c r="R286" s="35" t="s">
        <v>254</v>
      </c>
      <c r="S286" s="36"/>
      <c r="T286" s="37" t="s">
        <v>255</v>
      </c>
      <c r="U286" s="38" t="s">
        <v>25</v>
      </c>
    </row>
    <row r="287" spans="1:22" x14ac:dyDescent="0.25">
      <c r="A287" s="27" t="s">
        <v>256</v>
      </c>
      <c r="B287" s="28" t="s">
        <v>32</v>
      </c>
      <c r="C287" s="29"/>
      <c r="D287" s="30"/>
      <c r="E287" s="30">
        <v>207.83</v>
      </c>
      <c r="F287" s="30"/>
      <c r="G287" s="30"/>
      <c r="H287" s="30"/>
      <c r="I287" s="30"/>
      <c r="J287" s="30"/>
      <c r="K287" s="30"/>
      <c r="L287" s="30"/>
      <c r="M287" s="30"/>
      <c r="N287" s="30"/>
      <c r="O287" s="52"/>
      <c r="P287" s="44"/>
      <c r="Q287" s="34"/>
      <c r="R287" s="35"/>
      <c r="S287" s="36"/>
      <c r="T287" s="37"/>
      <c r="U287" s="38"/>
    </row>
    <row r="288" spans="1:22" ht="15.75" thickBot="1" x14ac:dyDescent="0.3">
      <c r="A288" s="61"/>
      <c r="B288" s="61"/>
      <c r="C288" s="66">
        <v>4253</v>
      </c>
      <c r="D288" s="48"/>
      <c r="E288" s="48">
        <f>E287/0.2838</f>
        <v>732.31148696264984</v>
      </c>
      <c r="F288" s="48"/>
      <c r="G288" s="48"/>
      <c r="H288" s="48"/>
      <c r="I288" s="48"/>
      <c r="J288" s="48"/>
      <c r="K288" s="48"/>
      <c r="L288" s="48"/>
      <c r="M288" s="48"/>
      <c r="N288" s="48"/>
      <c r="O288" s="59"/>
      <c r="P288" s="44">
        <f t="shared" si="127"/>
        <v>4985.3114869626497</v>
      </c>
      <c r="Q288" s="34">
        <v>4251</v>
      </c>
      <c r="R288" s="35">
        <v>4814</v>
      </c>
      <c r="S288" s="36">
        <v>2018</v>
      </c>
      <c r="T288" s="37"/>
      <c r="U288" s="38" t="s">
        <v>25</v>
      </c>
      <c r="V288" s="12">
        <f t="shared" ref="V288" si="137">R288-P288</f>
        <v>-171.31148696264972</v>
      </c>
    </row>
    <row r="289" spans="1:22" x14ac:dyDescent="0.25">
      <c r="A289" s="27" t="s">
        <v>257</v>
      </c>
      <c r="B289" s="28" t="s">
        <v>32</v>
      </c>
      <c r="C289" s="29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52"/>
      <c r="P289" s="44"/>
      <c r="Q289" s="34"/>
      <c r="R289" s="35"/>
      <c r="S289" s="36"/>
      <c r="T289" s="37"/>
      <c r="U289" s="38"/>
    </row>
    <row r="290" spans="1:22" ht="15.75" thickBot="1" x14ac:dyDescent="0.3">
      <c r="A290" s="61"/>
      <c r="B290" s="61"/>
      <c r="C290" s="66">
        <v>5266</v>
      </c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59"/>
      <c r="P290" s="44">
        <f t="shared" si="127"/>
        <v>5266</v>
      </c>
      <c r="Q290" s="34">
        <v>5616</v>
      </c>
      <c r="R290" s="35" t="s">
        <v>122</v>
      </c>
      <c r="S290" s="36"/>
      <c r="T290" s="37"/>
      <c r="U290" s="38" t="s">
        <v>25</v>
      </c>
    </row>
    <row r="291" spans="1:22" x14ac:dyDescent="0.25">
      <c r="A291" s="27" t="s">
        <v>258</v>
      </c>
      <c r="B291" s="28" t="s">
        <v>41</v>
      </c>
      <c r="C291" s="29"/>
      <c r="D291" s="30"/>
      <c r="E291" s="30"/>
      <c r="F291" s="30">
        <v>911.1</v>
      </c>
      <c r="G291" s="30"/>
      <c r="H291" s="30"/>
      <c r="I291" s="30"/>
      <c r="J291" s="30"/>
      <c r="K291" s="30"/>
      <c r="L291" s="30"/>
      <c r="M291" s="30"/>
      <c r="N291" s="30"/>
      <c r="O291" s="52"/>
      <c r="P291" s="44"/>
      <c r="Q291" s="34"/>
      <c r="R291" s="35"/>
      <c r="S291" s="36"/>
      <c r="T291" s="37"/>
      <c r="U291" s="38"/>
    </row>
    <row r="292" spans="1:22" ht="15.75" thickBot="1" x14ac:dyDescent="0.3">
      <c r="A292" s="61"/>
      <c r="B292" s="61"/>
      <c r="C292" s="66">
        <v>11468</v>
      </c>
      <c r="D292" s="48"/>
      <c r="E292" s="48"/>
      <c r="F292" s="48">
        <f>F291/0.2838</f>
        <v>3210.3594080338266</v>
      </c>
      <c r="G292" s="48"/>
      <c r="H292" s="48"/>
      <c r="I292" s="48"/>
      <c r="J292" s="48"/>
      <c r="K292" s="48"/>
      <c r="L292" s="48"/>
      <c r="M292" s="48"/>
      <c r="N292" s="48"/>
      <c r="O292" s="59"/>
      <c r="P292" s="44">
        <f t="shared" si="127"/>
        <v>14678.359408033826</v>
      </c>
      <c r="Q292" s="34">
        <v>12203</v>
      </c>
      <c r="R292" s="35">
        <v>14054</v>
      </c>
      <c r="S292" s="36">
        <v>2019</v>
      </c>
      <c r="T292" s="37"/>
      <c r="U292" s="38" t="s">
        <v>25</v>
      </c>
      <c r="V292" s="12">
        <f t="shared" ref="V292" si="138">R292-P292</f>
        <v>-624.35940803382618</v>
      </c>
    </row>
    <row r="293" spans="1:22" x14ac:dyDescent="0.25">
      <c r="A293" s="27" t="s">
        <v>259</v>
      </c>
      <c r="B293" s="27" t="s">
        <v>27</v>
      </c>
      <c r="C293" s="29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52"/>
      <c r="P293" s="44">
        <f t="shared" si="127"/>
        <v>0</v>
      </c>
      <c r="Q293" s="34"/>
      <c r="R293" s="35"/>
      <c r="S293" s="36"/>
      <c r="T293" s="37"/>
      <c r="U293" s="38"/>
    </row>
    <row r="294" spans="1:22" ht="15.75" thickBot="1" x14ac:dyDescent="0.3">
      <c r="A294" s="61"/>
      <c r="B294" s="61"/>
      <c r="C294" s="96">
        <v>0</v>
      </c>
      <c r="D294" s="97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8"/>
      <c r="P294" s="44">
        <f t="shared" si="127"/>
        <v>0</v>
      </c>
      <c r="Q294" s="34">
        <v>1</v>
      </c>
      <c r="R294" s="35">
        <v>3</v>
      </c>
      <c r="S294" s="36">
        <v>2025</v>
      </c>
      <c r="T294" s="37"/>
      <c r="U294" s="74" t="s">
        <v>260</v>
      </c>
      <c r="V294" s="12">
        <f t="shared" ref="V294" si="139">R294-P294</f>
        <v>3</v>
      </c>
    </row>
    <row r="295" spans="1:22" x14ac:dyDescent="0.25">
      <c r="A295" s="27" t="s">
        <v>261</v>
      </c>
      <c r="B295" s="27" t="s">
        <v>27</v>
      </c>
      <c r="C295" s="29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52"/>
      <c r="P295" s="44"/>
      <c r="Q295" s="34"/>
      <c r="R295" s="35"/>
      <c r="S295" s="36"/>
      <c r="T295" s="37"/>
      <c r="U295" s="38"/>
    </row>
    <row r="296" spans="1:22" ht="15.75" thickBot="1" x14ac:dyDescent="0.3">
      <c r="A296" s="61"/>
      <c r="B296" s="61"/>
      <c r="C296" s="66">
        <v>253</v>
      </c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59"/>
      <c r="P296" s="44">
        <f t="shared" si="127"/>
        <v>253</v>
      </c>
      <c r="Q296" s="34">
        <v>252</v>
      </c>
      <c r="R296" s="35">
        <v>252</v>
      </c>
      <c r="S296" s="36">
        <v>2014</v>
      </c>
      <c r="T296" s="37"/>
      <c r="U296" s="38" t="s">
        <v>25</v>
      </c>
      <c r="V296" s="12">
        <f t="shared" ref="V296" si="140">R296-P296</f>
        <v>-1</v>
      </c>
    </row>
    <row r="297" spans="1:22" x14ac:dyDescent="0.25">
      <c r="A297" s="27" t="s">
        <v>262</v>
      </c>
      <c r="B297" s="28" t="s">
        <v>32</v>
      </c>
      <c r="C297" s="29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52"/>
      <c r="P297" s="44"/>
      <c r="Q297" s="34"/>
      <c r="R297" s="35"/>
      <c r="S297" s="36"/>
      <c r="T297" s="37"/>
      <c r="U297" s="38"/>
    </row>
    <row r="298" spans="1:22" ht="15.75" thickBot="1" x14ac:dyDescent="0.3">
      <c r="A298" s="61"/>
      <c r="B298" s="61"/>
      <c r="C298" s="66">
        <v>995</v>
      </c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59"/>
      <c r="P298" s="44">
        <f t="shared" si="127"/>
        <v>995</v>
      </c>
      <c r="Q298" s="34">
        <v>999</v>
      </c>
      <c r="R298" s="35">
        <v>999</v>
      </c>
      <c r="S298" s="36">
        <v>2014</v>
      </c>
      <c r="T298" s="37"/>
      <c r="U298" s="38" t="s">
        <v>25</v>
      </c>
      <c r="V298" s="12">
        <f t="shared" ref="V298" si="141">R298-P298</f>
        <v>4</v>
      </c>
    </row>
    <row r="299" spans="1:22" x14ac:dyDescent="0.25">
      <c r="A299" s="27" t="s">
        <v>263</v>
      </c>
      <c r="B299" s="27" t="s">
        <v>48</v>
      </c>
      <c r="C299" s="29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52"/>
      <c r="P299" s="44">
        <f t="shared" si="127"/>
        <v>0</v>
      </c>
      <c r="Q299" s="34"/>
      <c r="R299" s="35"/>
      <c r="S299" s="36"/>
      <c r="T299" s="37"/>
      <c r="U299" s="38"/>
    </row>
    <row r="300" spans="1:22" ht="15.75" thickBot="1" x14ac:dyDescent="0.3">
      <c r="A300" s="61"/>
      <c r="B300" s="61"/>
      <c r="C300" s="96">
        <v>0</v>
      </c>
      <c r="D300" s="97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8"/>
      <c r="P300" s="44">
        <f t="shared" si="127"/>
        <v>0</v>
      </c>
      <c r="Q300" s="34"/>
      <c r="R300" s="35">
        <v>0</v>
      </c>
      <c r="S300" s="36"/>
      <c r="T300" s="37"/>
      <c r="U300" s="38" t="s">
        <v>49</v>
      </c>
      <c r="V300" s="12">
        <f t="shared" ref="V300" si="142">R300-P300</f>
        <v>0</v>
      </c>
    </row>
    <row r="301" spans="1:22" x14ac:dyDescent="0.25">
      <c r="A301" s="27" t="s">
        <v>264</v>
      </c>
      <c r="B301" s="28" t="s">
        <v>41</v>
      </c>
      <c r="C301" s="29"/>
      <c r="D301" s="30"/>
      <c r="E301" s="30"/>
      <c r="F301" s="30"/>
      <c r="G301" s="30">
        <v>65</v>
      </c>
      <c r="H301" s="30"/>
      <c r="I301" s="30"/>
      <c r="J301" s="30"/>
      <c r="K301" s="30"/>
      <c r="L301" s="30"/>
      <c r="M301" s="30"/>
      <c r="N301" s="30"/>
      <c r="O301" s="52"/>
      <c r="P301" s="44"/>
      <c r="Q301" s="34"/>
      <c r="R301" s="35"/>
      <c r="S301" s="36"/>
      <c r="T301" s="37"/>
      <c r="U301" s="38"/>
    </row>
    <row r="302" spans="1:22" s="12" customFormat="1" ht="15.75" thickBot="1" x14ac:dyDescent="0.3">
      <c r="A302" s="61"/>
      <c r="B302" s="61"/>
      <c r="C302" s="96">
        <v>176</v>
      </c>
      <c r="D302" s="100"/>
      <c r="E302" s="100"/>
      <c r="F302" s="100"/>
      <c r="G302" s="100">
        <f>G301/0.3037</f>
        <v>214.02700032927228</v>
      </c>
      <c r="H302" s="100"/>
      <c r="I302" s="100"/>
      <c r="J302" s="100"/>
      <c r="K302" s="100"/>
      <c r="L302" s="100"/>
      <c r="M302" s="100"/>
      <c r="N302" s="100"/>
      <c r="O302" s="101"/>
      <c r="P302" s="44">
        <f t="shared" si="127"/>
        <v>390.02700032927225</v>
      </c>
      <c r="Q302" s="34">
        <v>137</v>
      </c>
      <c r="R302" s="35">
        <v>373</v>
      </c>
      <c r="S302" s="45">
        <v>2018</v>
      </c>
      <c r="T302" s="34"/>
      <c r="U302" s="35" t="s">
        <v>25</v>
      </c>
      <c r="V302" s="12">
        <f t="shared" ref="V302" si="143">R302-P302</f>
        <v>-17.027000329272255</v>
      </c>
    </row>
    <row r="303" spans="1:22" x14ac:dyDescent="0.25">
      <c r="A303" s="27" t="s">
        <v>265</v>
      </c>
      <c r="B303" s="27" t="s">
        <v>27</v>
      </c>
      <c r="C303" s="29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52"/>
      <c r="P303" s="44"/>
      <c r="Q303" s="34"/>
      <c r="R303" s="35"/>
      <c r="S303" s="36"/>
      <c r="T303" s="37"/>
      <c r="U303" s="38"/>
    </row>
    <row r="304" spans="1:22" ht="15.75" thickBot="1" x14ac:dyDescent="0.3">
      <c r="A304" s="61"/>
      <c r="B304" s="61"/>
      <c r="C304" s="66">
        <v>308</v>
      </c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59"/>
      <c r="P304" s="44">
        <f t="shared" si="127"/>
        <v>308</v>
      </c>
      <c r="Q304" s="34">
        <v>296</v>
      </c>
      <c r="R304" s="35">
        <v>296</v>
      </c>
      <c r="S304" s="36">
        <v>2014</v>
      </c>
      <c r="T304" s="37" t="s">
        <v>266</v>
      </c>
      <c r="U304" s="38" t="s">
        <v>25</v>
      </c>
      <c r="V304" s="12">
        <f t="shared" ref="V304" si="144">R304-P304</f>
        <v>-12</v>
      </c>
    </row>
    <row r="305" spans="1:22" x14ac:dyDescent="0.25">
      <c r="A305" s="27" t="s">
        <v>267</v>
      </c>
      <c r="B305" s="27" t="s">
        <v>48</v>
      </c>
      <c r="C305" s="29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52"/>
      <c r="P305" s="44">
        <f t="shared" si="127"/>
        <v>0</v>
      </c>
      <c r="Q305" s="34"/>
      <c r="R305" s="35"/>
      <c r="S305" s="36"/>
      <c r="T305" s="37"/>
      <c r="U305" s="38"/>
    </row>
    <row r="306" spans="1:22" ht="15.75" thickBot="1" x14ac:dyDescent="0.3">
      <c r="A306" s="61"/>
      <c r="B306" s="61"/>
      <c r="C306" s="96">
        <v>0</v>
      </c>
      <c r="D306" s="97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8"/>
      <c r="P306" s="44">
        <f t="shared" si="127"/>
        <v>0</v>
      </c>
      <c r="Q306" s="34"/>
      <c r="R306" s="35">
        <v>0</v>
      </c>
      <c r="S306" s="36"/>
      <c r="T306" s="37"/>
      <c r="U306" s="38" t="s">
        <v>49</v>
      </c>
      <c r="V306" s="12">
        <f t="shared" ref="V306" si="145">R306-P306</f>
        <v>0</v>
      </c>
    </row>
    <row r="307" spans="1:22" x14ac:dyDescent="0.25">
      <c r="A307" s="27" t="s">
        <v>268</v>
      </c>
      <c r="B307" s="103" t="s">
        <v>41</v>
      </c>
      <c r="C307" s="29"/>
      <c r="D307" s="30">
        <v>85.14</v>
      </c>
      <c r="E307" s="30"/>
      <c r="F307" s="46">
        <v>170</v>
      </c>
      <c r="G307" s="30">
        <v>91.11</v>
      </c>
      <c r="H307" s="30"/>
      <c r="I307" s="30"/>
      <c r="J307" s="30"/>
      <c r="K307" s="30"/>
      <c r="L307" s="30"/>
      <c r="M307" s="30"/>
      <c r="N307" s="30"/>
      <c r="O307" s="52"/>
      <c r="P307" s="44"/>
      <c r="Q307" s="34"/>
      <c r="R307" s="35"/>
      <c r="S307" s="36"/>
      <c r="T307" s="37"/>
      <c r="U307" s="38"/>
    </row>
    <row r="308" spans="1:22" ht="15.75" thickBot="1" x14ac:dyDescent="0.3">
      <c r="A308" s="61"/>
      <c r="B308" s="104"/>
      <c r="C308" s="66">
        <v>4179</v>
      </c>
      <c r="D308" s="48">
        <f>D307/0.2838</f>
        <v>300</v>
      </c>
      <c r="E308" s="48"/>
      <c r="F308" s="48">
        <f>F307/0.2838</f>
        <v>599.01338971106418</v>
      </c>
      <c r="G308" s="48">
        <f>G307/0.3037</f>
        <v>300</v>
      </c>
      <c r="H308" s="48"/>
      <c r="I308" s="48"/>
      <c r="J308" s="48"/>
      <c r="K308" s="48"/>
      <c r="L308" s="48"/>
      <c r="M308" s="48"/>
      <c r="N308" s="48"/>
      <c r="O308" s="59"/>
      <c r="P308" s="44">
        <f t="shared" si="127"/>
        <v>5378.0133897110645</v>
      </c>
      <c r="Q308" s="34" t="s">
        <v>76</v>
      </c>
      <c r="R308" s="99">
        <v>5092</v>
      </c>
      <c r="S308" s="36">
        <v>2015</v>
      </c>
      <c r="T308" s="37"/>
      <c r="U308" s="69" t="s">
        <v>123</v>
      </c>
      <c r="V308" s="12">
        <f t="shared" ref="V308" si="146">R308-P308</f>
        <v>-286.01338971106452</v>
      </c>
    </row>
    <row r="309" spans="1:22" x14ac:dyDescent="0.25">
      <c r="A309" s="27" t="s">
        <v>269</v>
      </c>
      <c r="B309" s="27" t="s">
        <v>27</v>
      </c>
      <c r="C309" s="29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52"/>
      <c r="P309" s="44"/>
      <c r="Q309" s="34"/>
      <c r="R309" s="35"/>
      <c r="S309" s="36"/>
      <c r="T309" s="37"/>
      <c r="U309" s="38"/>
    </row>
    <row r="310" spans="1:22" ht="15.75" thickBot="1" x14ac:dyDescent="0.3">
      <c r="A310" s="61"/>
      <c r="B310" s="61"/>
      <c r="C310" s="66">
        <v>370</v>
      </c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59"/>
      <c r="P310" s="44">
        <f>SUM(C310:O310)</f>
        <v>370</v>
      </c>
      <c r="Q310" s="34">
        <v>363</v>
      </c>
      <c r="R310" s="35">
        <v>366</v>
      </c>
      <c r="S310" s="36">
        <v>2024</v>
      </c>
      <c r="T310" s="37" t="s">
        <v>270</v>
      </c>
      <c r="U310" s="69" t="s">
        <v>271</v>
      </c>
      <c r="V310" s="12">
        <f t="shared" ref="V310" si="147">R310-P310</f>
        <v>-4</v>
      </c>
    </row>
    <row r="311" spans="1:22" x14ac:dyDescent="0.25">
      <c r="A311" s="27" t="s">
        <v>272</v>
      </c>
      <c r="B311" s="27" t="s">
        <v>27</v>
      </c>
      <c r="C311" s="29"/>
      <c r="D311" s="30">
        <v>235.18</v>
      </c>
      <c r="E311" s="31"/>
      <c r="F311" s="30">
        <v>253.7</v>
      </c>
      <c r="G311" s="30"/>
      <c r="H311" s="30"/>
      <c r="I311" s="30"/>
      <c r="J311" s="31"/>
      <c r="K311" s="30"/>
      <c r="L311" s="30"/>
      <c r="M311" s="30"/>
      <c r="N311" s="30"/>
      <c r="O311" s="52"/>
      <c r="P311" s="44"/>
      <c r="Q311" s="34"/>
      <c r="R311" s="35"/>
      <c r="S311" s="36"/>
      <c r="T311" s="37"/>
      <c r="U311" s="38"/>
    </row>
    <row r="312" spans="1:22" ht="15.75" thickBot="1" x14ac:dyDescent="0.3">
      <c r="A312" s="61"/>
      <c r="B312" s="61"/>
      <c r="C312" s="66">
        <v>5957</v>
      </c>
      <c r="D312" s="48">
        <f>D311/0.2838</f>
        <v>828.68217054263573</v>
      </c>
      <c r="E312" s="48"/>
      <c r="F312" s="48">
        <f>F311/0.2838</f>
        <v>893.93939393939388</v>
      </c>
      <c r="G312" s="48"/>
      <c r="H312" s="48"/>
      <c r="I312" s="48"/>
      <c r="J312" s="48"/>
      <c r="K312" s="48"/>
      <c r="L312" s="48"/>
      <c r="M312" s="48"/>
      <c r="N312" s="48"/>
      <c r="O312" s="59"/>
      <c r="P312" s="44">
        <f>SUM(C312:O312)</f>
        <v>7679.6215644820295</v>
      </c>
      <c r="Q312" s="34">
        <v>6252</v>
      </c>
      <c r="R312" s="35">
        <v>7680</v>
      </c>
      <c r="S312" s="36">
        <v>2014</v>
      </c>
      <c r="T312" s="37"/>
      <c r="U312" s="38" t="s">
        <v>25</v>
      </c>
      <c r="V312" s="12">
        <f t="shared" ref="V312" si="148">R312-P312</f>
        <v>0.37843551797050168</v>
      </c>
    </row>
    <row r="313" spans="1:22" x14ac:dyDescent="0.25">
      <c r="A313" s="27" t="s">
        <v>273</v>
      </c>
      <c r="B313" s="27" t="s">
        <v>27</v>
      </c>
      <c r="C313" s="29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52"/>
      <c r="P313" s="44"/>
      <c r="Q313" s="34"/>
      <c r="R313" s="35"/>
      <c r="S313" s="36"/>
      <c r="T313" s="37"/>
      <c r="U313" s="38"/>
    </row>
    <row r="314" spans="1:22" ht="15.75" thickBot="1" x14ac:dyDescent="0.3">
      <c r="A314" s="61"/>
      <c r="B314" s="61"/>
      <c r="C314" s="66">
        <v>3096</v>
      </c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59"/>
      <c r="P314" s="44">
        <f t="shared" si="127"/>
        <v>3096</v>
      </c>
      <c r="Q314" s="34">
        <v>3201</v>
      </c>
      <c r="R314" s="35" t="s">
        <v>274</v>
      </c>
      <c r="S314" s="36">
        <v>2014</v>
      </c>
      <c r="T314" s="37"/>
      <c r="U314" s="38" t="s">
        <v>25</v>
      </c>
    </row>
    <row r="315" spans="1:22" x14ac:dyDescent="0.25">
      <c r="A315" s="27" t="s">
        <v>275</v>
      </c>
      <c r="B315" s="28" t="s">
        <v>32</v>
      </c>
      <c r="C315" s="29"/>
      <c r="D315" s="46">
        <v>28.38</v>
      </c>
      <c r="E315" s="46">
        <v>89.07</v>
      </c>
      <c r="F315" s="46">
        <v>59.4</v>
      </c>
      <c r="G315" s="46"/>
      <c r="H315" s="46"/>
      <c r="I315" s="46"/>
      <c r="J315" s="46"/>
      <c r="K315" s="46"/>
      <c r="L315" s="46"/>
      <c r="M315" s="46"/>
      <c r="N315" s="46"/>
      <c r="O315" s="47"/>
      <c r="P315" s="44"/>
      <c r="Q315" s="34"/>
      <c r="R315" s="35"/>
      <c r="S315" s="36"/>
      <c r="T315" s="37"/>
      <c r="U315" s="38"/>
    </row>
    <row r="316" spans="1:22" ht="15.75" thickBot="1" x14ac:dyDescent="0.3">
      <c r="A316" s="61"/>
      <c r="B316" s="61"/>
      <c r="C316" s="66">
        <v>8813</v>
      </c>
      <c r="D316" s="48">
        <f>D315/0.2838</f>
        <v>100</v>
      </c>
      <c r="E316" s="48">
        <f>E315/0.2838</f>
        <v>313.8477801268499</v>
      </c>
      <c r="F316" s="48">
        <f>F315/0.2838</f>
        <v>209.30232558139534</v>
      </c>
      <c r="G316" s="48"/>
      <c r="H316" s="48"/>
      <c r="I316" s="48"/>
      <c r="J316" s="48"/>
      <c r="K316" s="48"/>
      <c r="L316" s="48"/>
      <c r="M316" s="48"/>
      <c r="N316" s="48"/>
      <c r="O316" s="59"/>
      <c r="P316" s="44">
        <f t="shared" si="127"/>
        <v>9436.1501057082442</v>
      </c>
      <c r="Q316" s="34" t="s">
        <v>276</v>
      </c>
      <c r="R316" s="35">
        <v>8540</v>
      </c>
      <c r="S316" s="36">
        <v>2015</v>
      </c>
      <c r="T316" s="37"/>
      <c r="U316" s="38" t="s">
        <v>25</v>
      </c>
      <c r="V316" s="12">
        <f t="shared" ref="V316" si="149">R316-P316</f>
        <v>-896.15010570824415</v>
      </c>
    </row>
    <row r="317" spans="1:22" x14ac:dyDescent="0.25">
      <c r="A317" s="27" t="s">
        <v>277</v>
      </c>
      <c r="B317" s="28" t="s">
        <v>32</v>
      </c>
      <c r="C317" s="29"/>
      <c r="D317" s="31">
        <v>200</v>
      </c>
      <c r="E317" s="30">
        <v>198</v>
      </c>
      <c r="F317" s="30"/>
      <c r="G317" s="30"/>
      <c r="H317" s="31"/>
      <c r="I317" s="30"/>
      <c r="J317" s="30"/>
      <c r="K317" s="31"/>
      <c r="L317" s="30"/>
      <c r="M317" s="30"/>
      <c r="N317" s="30"/>
      <c r="O317" s="52"/>
      <c r="P317" s="44"/>
      <c r="Q317" s="34"/>
      <c r="R317" s="35"/>
      <c r="S317" s="36"/>
      <c r="T317" s="37"/>
      <c r="U317" s="38"/>
    </row>
    <row r="318" spans="1:22" ht="15.75" thickBot="1" x14ac:dyDescent="0.3">
      <c r="A318" s="61"/>
      <c r="B318" s="61"/>
      <c r="C318" s="66">
        <v>27551</v>
      </c>
      <c r="D318" s="48">
        <f>D317/0.2838</f>
        <v>704.72163495419306</v>
      </c>
      <c r="E318" s="48">
        <f>E317/0.2838</f>
        <v>697.67441860465112</v>
      </c>
      <c r="F318" s="48"/>
      <c r="G318" s="48"/>
      <c r="H318" s="48"/>
      <c r="I318" s="48"/>
      <c r="J318" s="48"/>
      <c r="K318" s="48"/>
      <c r="L318" s="48"/>
      <c r="M318" s="48"/>
      <c r="N318" s="48"/>
      <c r="O318" s="59"/>
      <c r="P318" s="44">
        <f t="shared" si="127"/>
        <v>28953.396053558845</v>
      </c>
      <c r="Q318" s="34">
        <v>27128</v>
      </c>
      <c r="R318" s="35">
        <v>28711</v>
      </c>
      <c r="S318" s="36">
        <v>2014</v>
      </c>
      <c r="T318" s="37"/>
      <c r="U318" s="38" t="s">
        <v>25</v>
      </c>
      <c r="V318" s="12">
        <f t="shared" ref="V318" si="150">R318-P318</f>
        <v>-242.39605355884487</v>
      </c>
    </row>
    <row r="319" spans="1:22" x14ac:dyDescent="0.25">
      <c r="A319" s="27" t="s">
        <v>278</v>
      </c>
      <c r="B319" s="27" t="s">
        <v>27</v>
      </c>
      <c r="C319" s="29"/>
      <c r="D319" s="31">
        <v>30</v>
      </c>
      <c r="E319" s="31"/>
      <c r="F319" s="30"/>
      <c r="G319" s="30"/>
      <c r="H319" s="30"/>
      <c r="I319" s="31"/>
      <c r="J319" s="31"/>
      <c r="K319" s="31"/>
      <c r="L319" s="31"/>
      <c r="M319" s="30"/>
      <c r="N319" s="30"/>
      <c r="O319" s="52"/>
      <c r="P319" s="44"/>
      <c r="Q319" s="34"/>
      <c r="R319" s="35"/>
      <c r="S319" s="36"/>
      <c r="T319" s="37"/>
      <c r="U319" s="38"/>
    </row>
    <row r="320" spans="1:22" ht="15.75" thickBot="1" x14ac:dyDescent="0.3">
      <c r="A320" s="61"/>
      <c r="B320" s="61"/>
      <c r="C320" s="66">
        <v>5970</v>
      </c>
      <c r="D320" s="48">
        <f>D319/0.2838</f>
        <v>105.70824524312897</v>
      </c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59"/>
      <c r="P320" s="44">
        <f t="shared" si="127"/>
        <v>6075.7082452431287</v>
      </c>
      <c r="Q320" s="34">
        <v>5400</v>
      </c>
      <c r="R320" s="35">
        <v>5920</v>
      </c>
      <c r="S320" s="36">
        <v>2019</v>
      </c>
      <c r="T320" s="37" t="s">
        <v>270</v>
      </c>
      <c r="U320" s="38" t="s">
        <v>25</v>
      </c>
      <c r="V320" s="12">
        <f t="shared" ref="V320" si="151">R320-P320</f>
        <v>-155.70824524312866</v>
      </c>
    </row>
    <row r="321" spans="1:22" x14ac:dyDescent="0.25">
      <c r="A321" s="27" t="s">
        <v>279</v>
      </c>
      <c r="B321" s="27" t="s">
        <v>27</v>
      </c>
      <c r="C321" s="29"/>
      <c r="D321" s="30"/>
      <c r="E321" s="31"/>
      <c r="F321" s="46"/>
      <c r="G321" s="30"/>
      <c r="H321" s="30"/>
      <c r="I321" s="30"/>
      <c r="J321" s="31"/>
      <c r="K321" s="30"/>
      <c r="L321" s="30"/>
      <c r="M321" s="30"/>
      <c r="N321" s="31"/>
      <c r="O321" s="52"/>
      <c r="P321" s="44"/>
      <c r="Q321" s="34"/>
      <c r="R321" s="35"/>
      <c r="S321" s="36"/>
      <c r="T321" s="37"/>
      <c r="U321" s="38"/>
    </row>
    <row r="322" spans="1:22" ht="15.75" thickBot="1" x14ac:dyDescent="0.3">
      <c r="A322" s="61"/>
      <c r="B322" s="61"/>
      <c r="C322" s="66">
        <v>16178</v>
      </c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59"/>
      <c r="P322" s="44">
        <f t="shared" si="127"/>
        <v>16178</v>
      </c>
      <c r="Q322" s="34">
        <v>9913</v>
      </c>
      <c r="R322" s="35">
        <v>10386</v>
      </c>
      <c r="S322" s="36">
        <v>2015</v>
      </c>
      <c r="T322" s="37"/>
      <c r="U322" s="38" t="s">
        <v>25</v>
      </c>
      <c r="V322" s="12">
        <f t="shared" ref="V322" si="152">R322-P322</f>
        <v>-5792</v>
      </c>
    </row>
    <row r="323" spans="1:22" x14ac:dyDescent="0.25">
      <c r="A323" s="27" t="s">
        <v>280</v>
      </c>
      <c r="B323" s="27" t="s">
        <v>27</v>
      </c>
      <c r="C323" s="29"/>
      <c r="D323" s="46">
        <v>14.19</v>
      </c>
      <c r="E323" s="46">
        <v>29.69</v>
      </c>
      <c r="F323" s="46">
        <v>29.69</v>
      </c>
      <c r="G323" s="46"/>
      <c r="H323" s="46"/>
      <c r="I323" s="46"/>
      <c r="J323" s="46"/>
      <c r="K323" s="46"/>
      <c r="L323" s="46"/>
      <c r="M323" s="46"/>
      <c r="N323" s="46"/>
      <c r="O323" s="47"/>
      <c r="P323" s="44"/>
      <c r="Q323" s="34"/>
      <c r="R323" s="35"/>
      <c r="S323" s="36"/>
      <c r="T323" s="37"/>
      <c r="U323" s="38"/>
    </row>
    <row r="324" spans="1:22" ht="15.75" thickBot="1" x14ac:dyDescent="0.3">
      <c r="A324" s="61"/>
      <c r="B324" s="61"/>
      <c r="C324" s="66">
        <v>11381</v>
      </c>
      <c r="D324" s="48">
        <f>D323/0.2838</f>
        <v>50</v>
      </c>
      <c r="E324" s="48">
        <f>E323/0.2838</f>
        <v>104.61592670894997</v>
      </c>
      <c r="F324" s="48">
        <f>F323/0.2838</f>
        <v>104.61592670894997</v>
      </c>
      <c r="G324" s="48"/>
      <c r="H324" s="48"/>
      <c r="I324" s="48"/>
      <c r="J324" s="48"/>
      <c r="K324" s="48"/>
      <c r="L324" s="48"/>
      <c r="M324" s="48"/>
      <c r="N324" s="48"/>
      <c r="O324" s="59"/>
      <c r="P324" s="44">
        <f t="shared" si="127"/>
        <v>11640.231853417899</v>
      </c>
      <c r="Q324" s="34">
        <v>11030</v>
      </c>
      <c r="R324" s="35">
        <v>11359</v>
      </c>
      <c r="S324" s="36">
        <v>2015</v>
      </c>
      <c r="T324" s="37"/>
      <c r="U324" s="38" t="s">
        <v>281</v>
      </c>
      <c r="V324" s="12">
        <f t="shared" ref="V324" si="153">R324-P324</f>
        <v>-281.2318534178994</v>
      </c>
    </row>
    <row r="325" spans="1:22" x14ac:dyDescent="0.25">
      <c r="A325" s="27" t="s">
        <v>282</v>
      </c>
      <c r="B325" s="27" t="s">
        <v>27</v>
      </c>
      <c r="C325" s="29"/>
      <c r="D325" s="46"/>
      <c r="E325" s="46">
        <v>100</v>
      </c>
      <c r="F325" s="46"/>
      <c r="G325" s="46"/>
      <c r="H325" s="46"/>
      <c r="I325" s="46"/>
      <c r="J325" s="46"/>
      <c r="K325" s="46"/>
      <c r="L325" s="46"/>
      <c r="M325" s="46"/>
      <c r="N325" s="46"/>
      <c r="O325" s="47"/>
      <c r="P325" s="44"/>
      <c r="Q325" s="34"/>
      <c r="R325" s="35"/>
      <c r="S325" s="36"/>
      <c r="T325" s="37"/>
      <c r="U325" s="38"/>
    </row>
    <row r="326" spans="1:22" ht="15.75" thickBot="1" x14ac:dyDescent="0.3">
      <c r="A326" s="61"/>
      <c r="B326" s="61"/>
      <c r="C326" s="66">
        <v>12345</v>
      </c>
      <c r="D326" s="48"/>
      <c r="E326" s="48">
        <f>E325/0.2838</f>
        <v>352.36081747709653</v>
      </c>
      <c r="F326" s="48"/>
      <c r="G326" s="48"/>
      <c r="H326" s="48"/>
      <c r="I326" s="48"/>
      <c r="J326" s="48"/>
      <c r="K326" s="48"/>
      <c r="L326" s="48"/>
      <c r="M326" s="48"/>
      <c r="N326" s="48"/>
      <c r="O326" s="59"/>
      <c r="P326" s="44">
        <f t="shared" si="127"/>
        <v>12697.360817477096</v>
      </c>
      <c r="Q326" s="34">
        <v>12432</v>
      </c>
      <c r="R326" s="35">
        <v>13336</v>
      </c>
      <c r="S326" s="36">
        <v>2014</v>
      </c>
      <c r="T326" s="37"/>
      <c r="U326" s="38" t="s">
        <v>25</v>
      </c>
      <c r="V326" s="12">
        <f t="shared" ref="V326" si="154">R326-P326</f>
        <v>638.63918252290387</v>
      </c>
    </row>
    <row r="327" spans="1:22" x14ac:dyDescent="0.25">
      <c r="A327" s="27" t="s">
        <v>283</v>
      </c>
      <c r="B327" s="27" t="s">
        <v>27</v>
      </c>
      <c r="C327" s="29"/>
      <c r="D327" s="30"/>
      <c r="E327" s="30"/>
      <c r="F327" s="30">
        <v>85.14</v>
      </c>
      <c r="G327" s="30"/>
      <c r="H327" s="30"/>
      <c r="I327" s="30"/>
      <c r="J327" s="31"/>
      <c r="K327" s="30"/>
      <c r="L327" s="30"/>
      <c r="M327" s="30"/>
      <c r="N327" s="30"/>
      <c r="O327" s="52"/>
      <c r="P327" s="44"/>
      <c r="Q327" s="34"/>
      <c r="R327" s="35"/>
      <c r="S327" s="36"/>
      <c r="T327" s="37"/>
      <c r="U327" s="38"/>
    </row>
    <row r="328" spans="1:22" ht="15.75" thickBot="1" x14ac:dyDescent="0.3">
      <c r="A328" s="61"/>
      <c r="B328" s="61"/>
      <c r="C328" s="66">
        <v>3441</v>
      </c>
      <c r="D328" s="48"/>
      <c r="E328" s="48"/>
      <c r="F328" s="48">
        <f>F327/0.2838</f>
        <v>300</v>
      </c>
      <c r="G328" s="48"/>
      <c r="H328" s="48"/>
      <c r="I328" s="48"/>
      <c r="J328" s="48"/>
      <c r="K328" s="48"/>
      <c r="L328" s="48"/>
      <c r="M328" s="48"/>
      <c r="N328" s="48"/>
      <c r="O328" s="59"/>
      <c r="P328" s="44">
        <f>SUM(C328:O328)</f>
        <v>3741</v>
      </c>
      <c r="Q328" s="34">
        <v>2439</v>
      </c>
      <c r="R328" s="35">
        <v>2076</v>
      </c>
      <c r="S328" s="36"/>
      <c r="T328" s="37" t="s">
        <v>284</v>
      </c>
      <c r="U328" s="38" t="s">
        <v>25</v>
      </c>
      <c r="V328" s="12">
        <f t="shared" ref="V328" si="155">R328-P328</f>
        <v>-1665</v>
      </c>
    </row>
    <row r="329" spans="1:22" x14ac:dyDescent="0.25">
      <c r="A329" s="27" t="s">
        <v>285</v>
      </c>
      <c r="B329" s="27" t="s">
        <v>27</v>
      </c>
      <c r="C329" s="29"/>
      <c r="D329" s="31"/>
      <c r="E329" s="31">
        <v>75.41</v>
      </c>
      <c r="F329" s="30">
        <f>159.44-F327-F331</f>
        <v>48.47</v>
      </c>
      <c r="G329" s="31"/>
      <c r="H329" s="31"/>
      <c r="I329" s="31"/>
      <c r="J329" s="30"/>
      <c r="K329" s="30"/>
      <c r="L329" s="30"/>
      <c r="M329" s="31"/>
      <c r="N329" s="31"/>
      <c r="O329" s="52"/>
      <c r="P329" s="44"/>
      <c r="Q329" s="34"/>
      <c r="R329" s="35"/>
      <c r="S329" s="36"/>
      <c r="T329" s="37"/>
      <c r="U329" s="38"/>
    </row>
    <row r="330" spans="1:22" ht="15.75" thickBot="1" x14ac:dyDescent="0.3">
      <c r="A330" s="61"/>
      <c r="B330" s="61"/>
      <c r="C330" s="66">
        <v>15035</v>
      </c>
      <c r="D330" s="48"/>
      <c r="E330" s="48">
        <f>E329/0.2838</f>
        <v>265.71529245947852</v>
      </c>
      <c r="F330" s="48">
        <f>F329/0.2838</f>
        <v>170.7892882311487</v>
      </c>
      <c r="G330" s="48"/>
      <c r="H330" s="48"/>
      <c r="I330" s="48"/>
      <c r="J330" s="48"/>
      <c r="K330" s="48"/>
      <c r="L330" s="48"/>
      <c r="M330" s="48"/>
      <c r="N330" s="48"/>
      <c r="O330" s="59"/>
      <c r="P330" s="44">
        <f t="shared" si="127"/>
        <v>15471.504580690627</v>
      </c>
      <c r="Q330" s="34">
        <v>14730</v>
      </c>
      <c r="R330" s="35">
        <v>15320</v>
      </c>
      <c r="S330" s="36">
        <v>2014</v>
      </c>
      <c r="T330" s="37"/>
      <c r="U330" s="38" t="s">
        <v>25</v>
      </c>
      <c r="V330" s="12">
        <f t="shared" ref="V330" si="156">R330-P330</f>
        <v>-151.50458069062734</v>
      </c>
    </row>
    <row r="331" spans="1:22" x14ac:dyDescent="0.25">
      <c r="A331" s="27" t="s">
        <v>286</v>
      </c>
      <c r="B331" s="27" t="s">
        <v>27</v>
      </c>
      <c r="C331" s="29"/>
      <c r="D331" s="30"/>
      <c r="E331" s="30"/>
      <c r="F331" s="30">
        <v>25.83</v>
      </c>
      <c r="G331" s="30"/>
      <c r="H331" s="30"/>
      <c r="I331" s="30"/>
      <c r="J331" s="30"/>
      <c r="K331" s="30"/>
      <c r="L331" s="30"/>
      <c r="M331" s="30"/>
      <c r="N331" s="30"/>
      <c r="O331" s="52"/>
      <c r="P331" s="44"/>
      <c r="Q331" s="34"/>
      <c r="R331" s="35"/>
      <c r="S331" s="36"/>
      <c r="T331" s="37"/>
      <c r="U331" s="38"/>
    </row>
    <row r="332" spans="1:22" ht="15.75" thickBot="1" x14ac:dyDescent="0.3">
      <c r="A332" s="61"/>
      <c r="B332" s="61"/>
      <c r="C332" s="66">
        <v>196</v>
      </c>
      <c r="D332" s="48"/>
      <c r="E332" s="48"/>
      <c r="F332" s="48">
        <f>F331/0.2838</f>
        <v>91.014799154334028</v>
      </c>
      <c r="G332" s="48"/>
      <c r="H332" s="48"/>
      <c r="I332" s="48"/>
      <c r="J332" s="48"/>
      <c r="K332" s="48"/>
      <c r="L332" s="48"/>
      <c r="M332" s="48"/>
      <c r="N332" s="48"/>
      <c r="O332" s="59"/>
      <c r="P332" s="44">
        <f t="shared" si="127"/>
        <v>287.01479915433401</v>
      </c>
      <c r="Q332" s="34">
        <v>212</v>
      </c>
      <c r="R332" s="35" t="s">
        <v>122</v>
      </c>
      <c r="S332" s="36"/>
      <c r="T332" s="37"/>
      <c r="U332" s="38" t="s">
        <v>58</v>
      </c>
    </row>
    <row r="333" spans="1:22" x14ac:dyDescent="0.25">
      <c r="A333" s="27" t="s">
        <v>287</v>
      </c>
      <c r="B333" s="27" t="s">
        <v>51</v>
      </c>
      <c r="C333" s="29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52"/>
      <c r="P333" s="44"/>
      <c r="Q333" s="34"/>
      <c r="R333" s="35"/>
      <c r="S333" s="36"/>
      <c r="T333" s="37"/>
      <c r="U333" s="38"/>
    </row>
    <row r="334" spans="1:22" ht="15.75" thickBot="1" x14ac:dyDescent="0.3">
      <c r="A334" s="61"/>
      <c r="B334" s="61"/>
      <c r="C334" s="66">
        <v>145</v>
      </c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59"/>
      <c r="P334" s="44">
        <f t="shared" ref="P334:P398" si="157">SUM(C334:O334)</f>
        <v>145</v>
      </c>
      <c r="Q334" s="34">
        <v>40</v>
      </c>
      <c r="R334" s="35" t="s">
        <v>122</v>
      </c>
      <c r="S334" s="36"/>
      <c r="T334" s="37"/>
      <c r="U334" s="69" t="s">
        <v>123</v>
      </c>
    </row>
    <row r="335" spans="1:22" x14ac:dyDescent="0.25">
      <c r="A335" s="27" t="s">
        <v>288</v>
      </c>
      <c r="B335" s="27" t="s">
        <v>27</v>
      </c>
      <c r="C335" s="29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52"/>
      <c r="P335" s="44"/>
      <c r="Q335" s="34"/>
      <c r="R335" s="35"/>
      <c r="S335" s="36"/>
      <c r="T335" s="37"/>
      <c r="U335" s="38"/>
    </row>
    <row r="336" spans="1:22" ht="15.75" thickBot="1" x14ac:dyDescent="0.3">
      <c r="A336" s="61"/>
      <c r="B336" s="61"/>
      <c r="C336" s="66">
        <v>500</v>
      </c>
      <c r="D336" s="67"/>
      <c r="E336" s="67"/>
      <c r="F336" s="67"/>
      <c r="G336" s="67"/>
      <c r="H336" s="42"/>
      <c r="I336" s="67"/>
      <c r="J336" s="67"/>
      <c r="K336" s="67"/>
      <c r="L336" s="67"/>
      <c r="M336" s="67"/>
      <c r="N336" s="67"/>
      <c r="O336" s="68"/>
      <c r="P336" s="44">
        <f t="shared" si="157"/>
        <v>500</v>
      </c>
      <c r="Q336" s="34">
        <v>517</v>
      </c>
      <c r="R336" s="35">
        <v>580</v>
      </c>
      <c r="S336" s="36">
        <v>2018</v>
      </c>
      <c r="T336" s="37"/>
      <c r="U336" s="38" t="s">
        <v>25</v>
      </c>
      <c r="V336" s="12">
        <f t="shared" ref="V336" si="158">R336-P336</f>
        <v>80</v>
      </c>
    </row>
    <row r="337" spans="1:22" x14ac:dyDescent="0.25">
      <c r="A337" s="27" t="s">
        <v>289</v>
      </c>
      <c r="B337" s="27" t="s">
        <v>290</v>
      </c>
      <c r="C337" s="29"/>
      <c r="D337" s="31"/>
      <c r="E337" s="30"/>
      <c r="F337" s="30">
        <v>60.74</v>
      </c>
      <c r="G337" s="30"/>
      <c r="H337" s="30"/>
      <c r="I337" s="30"/>
      <c r="J337" s="30"/>
      <c r="K337" s="30"/>
      <c r="L337" s="30"/>
      <c r="M337" s="30"/>
      <c r="N337" s="30"/>
      <c r="O337" s="52"/>
      <c r="P337" s="44"/>
      <c r="Q337" s="34"/>
      <c r="R337" s="35"/>
      <c r="S337" s="36"/>
      <c r="T337" s="37"/>
      <c r="U337" s="38"/>
    </row>
    <row r="338" spans="1:22" ht="15.75" thickBot="1" x14ac:dyDescent="0.3">
      <c r="A338" s="61"/>
      <c r="B338" s="61"/>
      <c r="C338" s="66">
        <v>2000</v>
      </c>
      <c r="D338" s="48"/>
      <c r="E338" s="48"/>
      <c r="F338" s="48">
        <f>F337/0.02838</f>
        <v>2140.2396053558846</v>
      </c>
      <c r="G338" s="48"/>
      <c r="H338" s="48"/>
      <c r="I338" s="48"/>
      <c r="J338" s="48"/>
      <c r="K338" s="48"/>
      <c r="L338" s="48"/>
      <c r="M338" s="48"/>
      <c r="N338" s="48"/>
      <c r="O338" s="59"/>
      <c r="P338" s="44">
        <f t="shared" si="157"/>
        <v>4140.2396053558841</v>
      </c>
      <c r="Q338" s="34">
        <v>1648</v>
      </c>
      <c r="R338" s="35">
        <v>2195</v>
      </c>
      <c r="S338" s="36">
        <v>2020</v>
      </c>
      <c r="T338" s="37" t="s">
        <v>291</v>
      </c>
      <c r="U338" s="38" t="s">
        <v>25</v>
      </c>
      <c r="V338" s="12">
        <f t="shared" ref="V338" si="159">R338-P338</f>
        <v>-1945.2396053558841</v>
      </c>
    </row>
    <row r="339" spans="1:22" x14ac:dyDescent="0.25">
      <c r="A339" s="27" t="s">
        <v>292</v>
      </c>
      <c r="B339" s="27" t="s">
        <v>27</v>
      </c>
      <c r="C339" s="29"/>
      <c r="D339" s="30">
        <v>150</v>
      </c>
      <c r="E339" s="30"/>
      <c r="F339" s="30">
        <f>100+150+200</f>
        <v>450</v>
      </c>
      <c r="G339" s="31"/>
      <c r="H339" s="30"/>
      <c r="I339" s="30"/>
      <c r="J339" s="30"/>
      <c r="K339" s="30"/>
      <c r="L339" s="30"/>
      <c r="M339" s="30"/>
      <c r="N339" s="30"/>
      <c r="O339" s="52"/>
      <c r="P339" s="44"/>
      <c r="Q339" s="34"/>
      <c r="R339" s="35"/>
      <c r="S339" s="36"/>
      <c r="T339" s="37"/>
      <c r="U339" s="38"/>
    </row>
    <row r="340" spans="1:22" ht="15.75" thickBot="1" x14ac:dyDescent="0.3">
      <c r="A340" s="61"/>
      <c r="B340" s="61"/>
      <c r="C340" s="66">
        <v>8936</v>
      </c>
      <c r="D340" s="48">
        <f>D339/0.2838</f>
        <v>528.54122621564477</v>
      </c>
      <c r="E340" s="48"/>
      <c r="F340" s="48">
        <f>F339/0.2838</f>
        <v>1585.6236786469344</v>
      </c>
      <c r="G340" s="48"/>
      <c r="H340" s="48"/>
      <c r="I340" s="48"/>
      <c r="J340" s="48"/>
      <c r="K340" s="48"/>
      <c r="L340" s="48"/>
      <c r="M340" s="48"/>
      <c r="N340" s="48"/>
      <c r="O340" s="48"/>
      <c r="P340" s="44">
        <f t="shared" si="157"/>
        <v>11050.164904862579</v>
      </c>
      <c r="Q340" s="34">
        <v>10562</v>
      </c>
      <c r="R340" s="35">
        <v>11000</v>
      </c>
      <c r="S340" s="36">
        <v>2014</v>
      </c>
      <c r="T340" s="37"/>
      <c r="U340" s="38" t="s">
        <v>293</v>
      </c>
      <c r="V340" s="12">
        <f t="shared" ref="V340" si="160">R340-P340</f>
        <v>-50.164904862578624</v>
      </c>
    </row>
    <row r="341" spans="1:22" ht="15" customHeight="1" x14ac:dyDescent="0.25">
      <c r="A341" s="27" t="s">
        <v>294</v>
      </c>
      <c r="B341" s="27" t="s">
        <v>48</v>
      </c>
      <c r="C341" s="29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52"/>
      <c r="P341" s="44">
        <f t="shared" si="157"/>
        <v>0</v>
      </c>
      <c r="Q341" s="34"/>
      <c r="R341" s="35"/>
      <c r="S341" s="36"/>
      <c r="T341" s="37"/>
      <c r="U341" s="38"/>
    </row>
    <row r="342" spans="1:22" ht="15.75" customHeight="1" thickBot="1" x14ac:dyDescent="0.3">
      <c r="A342" s="61"/>
      <c r="B342" s="61"/>
      <c r="C342" s="96">
        <v>0</v>
      </c>
      <c r="D342" s="97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8"/>
      <c r="P342" s="44">
        <f t="shared" si="157"/>
        <v>0</v>
      </c>
      <c r="Q342" s="34">
        <v>0</v>
      </c>
      <c r="R342" s="35">
        <v>0</v>
      </c>
      <c r="S342" s="36"/>
      <c r="T342" s="37"/>
      <c r="U342" s="38" t="s">
        <v>225</v>
      </c>
      <c r="V342" s="12">
        <f t="shared" ref="V342" si="161">R342-P342</f>
        <v>0</v>
      </c>
    </row>
    <row r="343" spans="1:22" ht="15" customHeight="1" x14ac:dyDescent="0.25">
      <c r="A343" s="27" t="s">
        <v>295</v>
      </c>
      <c r="B343" s="27" t="s">
        <v>27</v>
      </c>
      <c r="C343" s="29"/>
      <c r="D343" s="30"/>
      <c r="E343" s="30"/>
      <c r="F343" s="30">
        <v>91.11</v>
      </c>
      <c r="G343" s="30"/>
      <c r="H343" s="30"/>
      <c r="I343" s="30"/>
      <c r="J343" s="30"/>
      <c r="K343" s="30"/>
      <c r="L343" s="30"/>
      <c r="M343" s="30"/>
      <c r="N343" s="30"/>
      <c r="O343" s="52"/>
      <c r="P343" s="44"/>
      <c r="Q343" s="34"/>
      <c r="R343" s="35"/>
      <c r="S343" s="36"/>
      <c r="T343" s="37"/>
      <c r="U343" s="38"/>
    </row>
    <row r="344" spans="1:22" s="12" customFormat="1" ht="15.75" customHeight="1" thickBot="1" x14ac:dyDescent="0.3">
      <c r="A344" s="61"/>
      <c r="B344" s="61"/>
      <c r="C344" s="96">
        <v>500</v>
      </c>
      <c r="D344" s="100"/>
      <c r="E344" s="100"/>
      <c r="F344" s="100">
        <f>F343/0.2838</f>
        <v>321.03594080338269</v>
      </c>
      <c r="G344" s="100"/>
      <c r="H344" s="100"/>
      <c r="I344" s="100"/>
      <c r="J344" s="100"/>
      <c r="K344" s="100"/>
      <c r="L344" s="100"/>
      <c r="M344" s="100"/>
      <c r="N344" s="100"/>
      <c r="O344" s="101"/>
      <c r="P344" s="44">
        <f t="shared" si="157"/>
        <v>821.03594080338269</v>
      </c>
      <c r="Q344" s="34">
        <v>503</v>
      </c>
      <c r="R344" s="35">
        <v>771</v>
      </c>
      <c r="S344" s="45">
        <v>2021</v>
      </c>
      <c r="T344" s="34" t="s">
        <v>296</v>
      </c>
      <c r="U344" s="35" t="s">
        <v>25</v>
      </c>
      <c r="V344" s="12">
        <f t="shared" ref="V344" si="162">R344-P344</f>
        <v>-50.035940803382687</v>
      </c>
    </row>
    <row r="345" spans="1:22" x14ac:dyDescent="0.25">
      <c r="A345" s="27" t="s">
        <v>297</v>
      </c>
      <c r="B345" s="28" t="s">
        <v>23</v>
      </c>
      <c r="C345" s="29"/>
      <c r="D345" s="46"/>
      <c r="E345" s="46"/>
      <c r="F345" s="46"/>
      <c r="G345" s="46">
        <v>91.11</v>
      </c>
      <c r="H345" s="46"/>
      <c r="I345" s="46"/>
      <c r="J345" s="46"/>
      <c r="K345" s="46"/>
      <c r="L345" s="46"/>
      <c r="M345" s="46"/>
      <c r="N345" s="46"/>
      <c r="O345" s="47"/>
      <c r="P345" s="44"/>
      <c r="Q345" s="34"/>
      <c r="R345" s="35"/>
      <c r="S345" s="36"/>
      <c r="T345" s="37"/>
      <c r="U345" s="38"/>
    </row>
    <row r="346" spans="1:22" ht="15.75" thickBot="1" x14ac:dyDescent="0.3">
      <c r="A346" s="61"/>
      <c r="B346" s="61"/>
      <c r="C346" s="66">
        <v>24010</v>
      </c>
      <c r="D346" s="48"/>
      <c r="E346" s="48"/>
      <c r="F346" s="48"/>
      <c r="G346" s="48">
        <f>G345/0.3037</f>
        <v>300</v>
      </c>
      <c r="H346" s="48"/>
      <c r="I346" s="48"/>
      <c r="J346" s="48"/>
      <c r="K346" s="48"/>
      <c r="L346" s="48"/>
      <c r="M346" s="48"/>
      <c r="N346" s="48"/>
      <c r="O346" s="59"/>
      <c r="P346" s="44">
        <f>SUM(C346:O346)</f>
        <v>24310</v>
      </c>
      <c r="Q346" s="34">
        <v>24020</v>
      </c>
      <c r="R346" s="35">
        <v>24241</v>
      </c>
      <c r="S346" s="36">
        <v>2016</v>
      </c>
      <c r="T346" s="37"/>
      <c r="U346" s="38" t="s">
        <v>25</v>
      </c>
      <c r="V346" s="12">
        <f t="shared" ref="V346" si="163">R346-P346</f>
        <v>-69</v>
      </c>
    </row>
    <row r="347" spans="1:22" x14ac:dyDescent="0.25">
      <c r="A347" s="27" t="s">
        <v>298</v>
      </c>
      <c r="B347" s="28" t="s">
        <v>43</v>
      </c>
      <c r="C347" s="29"/>
      <c r="D347" s="46">
        <v>156.09</v>
      </c>
      <c r="E347" s="46">
        <v>158.93</v>
      </c>
      <c r="F347" s="46">
        <v>170.1</v>
      </c>
      <c r="G347" s="46">
        <v>157.93</v>
      </c>
      <c r="H347" s="46"/>
      <c r="I347" s="46"/>
      <c r="J347" s="46"/>
      <c r="K347" s="46"/>
      <c r="L347" s="46"/>
      <c r="M347" s="46"/>
      <c r="N347" s="46"/>
      <c r="O347" s="47"/>
      <c r="P347" s="44"/>
      <c r="Q347" s="34"/>
      <c r="R347" s="35"/>
      <c r="S347" s="36"/>
      <c r="T347" s="37"/>
      <c r="U347" s="38"/>
    </row>
    <row r="348" spans="1:22" ht="15.75" thickBot="1" x14ac:dyDescent="0.3">
      <c r="A348" s="61"/>
      <c r="B348" s="61"/>
      <c r="C348" s="66">
        <v>18100</v>
      </c>
      <c r="D348" s="48">
        <f>D347/0.2838</f>
        <v>550</v>
      </c>
      <c r="E348" s="48">
        <f>E347/0.2838</f>
        <v>560.00704721634952</v>
      </c>
      <c r="F348" s="48">
        <f>F347/0.2838</f>
        <v>599.36575052854118</v>
      </c>
      <c r="G348" s="48">
        <f>G347/0.3037</f>
        <v>520.0197563384919</v>
      </c>
      <c r="H348" s="48"/>
      <c r="I348" s="48"/>
      <c r="J348" s="48"/>
      <c r="K348" s="48"/>
      <c r="L348" s="48"/>
      <c r="M348" s="48"/>
      <c r="N348" s="48"/>
      <c r="O348" s="48"/>
      <c r="P348" s="44">
        <f t="shared" si="157"/>
        <v>20329.392554083384</v>
      </c>
      <c r="Q348" s="34">
        <v>17183</v>
      </c>
      <c r="R348" s="35">
        <v>19620</v>
      </c>
      <c r="S348" s="36">
        <v>2018</v>
      </c>
      <c r="T348" s="37" t="s">
        <v>299</v>
      </c>
      <c r="U348" s="38" t="s">
        <v>25</v>
      </c>
      <c r="V348" s="12">
        <f t="shared" ref="V348" si="164">R348-P348</f>
        <v>-709.39255408338431</v>
      </c>
    </row>
    <row r="349" spans="1:22" ht="15" customHeight="1" x14ac:dyDescent="0.25">
      <c r="A349" s="27" t="s">
        <v>300</v>
      </c>
      <c r="B349" s="27" t="s">
        <v>27</v>
      </c>
      <c r="C349" s="29"/>
      <c r="D349" s="106"/>
      <c r="E349" s="106">
        <f>600+500</f>
        <v>1100</v>
      </c>
      <c r="F349" s="106">
        <f>500+250+200</f>
        <v>950</v>
      </c>
      <c r="G349" s="106"/>
      <c r="H349" s="106"/>
      <c r="I349" s="106"/>
      <c r="J349" s="106"/>
      <c r="K349" s="106"/>
      <c r="L349" s="106"/>
      <c r="M349" s="106"/>
      <c r="N349" s="106"/>
      <c r="O349" s="107"/>
      <c r="P349" s="44"/>
      <c r="Q349" s="34"/>
      <c r="R349" s="35"/>
      <c r="S349" s="36"/>
      <c r="T349" s="37"/>
      <c r="U349" s="38"/>
    </row>
    <row r="350" spans="1:22" ht="15.75" customHeight="1" thickBot="1" x14ac:dyDescent="0.3">
      <c r="A350" s="61"/>
      <c r="B350" s="61"/>
      <c r="C350" s="96">
        <v>0</v>
      </c>
      <c r="D350" s="100"/>
      <c r="E350" s="100">
        <f>E349/0.2838</f>
        <v>3875.968992248062</v>
      </c>
      <c r="F350" s="100">
        <f>F349/0.2838</f>
        <v>3347.4277660324174</v>
      </c>
      <c r="G350" s="100"/>
      <c r="H350" s="100"/>
      <c r="I350" s="100"/>
      <c r="J350" s="100"/>
      <c r="K350" s="100"/>
      <c r="L350" s="100"/>
      <c r="M350" s="100"/>
      <c r="N350" s="100"/>
      <c r="O350" s="101"/>
      <c r="P350" s="44">
        <f t="shared" si="157"/>
        <v>7223.3967582804798</v>
      </c>
      <c r="Q350" s="34">
        <v>30</v>
      </c>
      <c r="R350" s="35">
        <v>7120</v>
      </c>
      <c r="S350" s="36">
        <v>2024</v>
      </c>
      <c r="T350" s="37" t="s">
        <v>301</v>
      </c>
      <c r="U350" s="38" t="s">
        <v>25</v>
      </c>
      <c r="V350" s="12">
        <f t="shared" ref="V350" si="165">R350-P350</f>
        <v>-103.39675828047984</v>
      </c>
    </row>
    <row r="351" spans="1:22" x14ac:dyDescent="0.25">
      <c r="A351" s="27" t="s">
        <v>302</v>
      </c>
      <c r="B351" s="27" t="s">
        <v>27</v>
      </c>
      <c r="C351" s="29"/>
      <c r="D351" s="46">
        <v>283</v>
      </c>
      <c r="E351" s="46">
        <v>713</v>
      </c>
      <c r="F351" s="46"/>
      <c r="G351" s="46"/>
      <c r="H351" s="46"/>
      <c r="I351" s="46"/>
      <c r="J351" s="46"/>
      <c r="K351" s="46"/>
      <c r="L351" s="46"/>
      <c r="M351" s="46"/>
      <c r="N351" s="46"/>
      <c r="O351" s="47"/>
      <c r="P351" s="44"/>
      <c r="Q351" s="34"/>
      <c r="R351" s="35"/>
      <c r="S351" s="36"/>
      <c r="T351" s="37"/>
      <c r="U351" s="38"/>
    </row>
    <row r="352" spans="1:22" ht="15.75" thickBot="1" x14ac:dyDescent="0.3">
      <c r="A352" s="61"/>
      <c r="B352" s="61"/>
      <c r="C352" s="66">
        <v>49404</v>
      </c>
      <c r="D352" s="48">
        <f>D351/0.2838</f>
        <v>997.18111346018327</v>
      </c>
      <c r="E352" s="48">
        <f>E351/0.2838</f>
        <v>2512.3326286116985</v>
      </c>
      <c r="F352" s="48"/>
      <c r="G352" s="48"/>
      <c r="H352" s="48"/>
      <c r="I352" s="48"/>
      <c r="J352" s="48"/>
      <c r="K352" s="48"/>
      <c r="L352" s="48"/>
      <c r="M352" s="48"/>
      <c r="N352" s="48"/>
      <c r="O352" s="59"/>
      <c r="P352" s="44">
        <f t="shared" si="157"/>
        <v>52913.513742071882</v>
      </c>
      <c r="Q352" s="34">
        <v>46410</v>
      </c>
      <c r="R352" s="35">
        <v>51404</v>
      </c>
      <c r="S352" s="36">
        <v>2014</v>
      </c>
      <c r="T352" s="37"/>
      <c r="U352" s="38" t="s">
        <v>25</v>
      </c>
      <c r="V352" s="12">
        <f t="shared" ref="V352" si="166">R352-P352</f>
        <v>-1509.513742071882</v>
      </c>
    </row>
    <row r="353" spans="1:22" x14ac:dyDescent="0.25">
      <c r="A353" s="27" t="s">
        <v>303</v>
      </c>
      <c r="B353" s="27" t="s">
        <v>27</v>
      </c>
      <c r="C353" s="29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52"/>
      <c r="P353" s="44"/>
      <c r="Q353" s="34"/>
      <c r="R353" s="35"/>
      <c r="S353" s="36"/>
      <c r="T353" s="37"/>
      <c r="U353" s="38"/>
    </row>
    <row r="354" spans="1:22" ht="15.75" thickBot="1" x14ac:dyDescent="0.3">
      <c r="A354" s="61"/>
      <c r="B354" s="61"/>
      <c r="C354" s="66">
        <v>2000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59"/>
      <c r="P354" s="44">
        <f t="shared" si="157"/>
        <v>2000</v>
      </c>
      <c r="Q354" s="34">
        <v>1581</v>
      </c>
      <c r="R354" s="35">
        <v>1885</v>
      </c>
      <c r="S354" s="36">
        <v>2014</v>
      </c>
      <c r="T354" s="37"/>
      <c r="U354" s="38" t="s">
        <v>25</v>
      </c>
      <c r="V354" s="12">
        <f t="shared" ref="V354" si="167">R354-P354</f>
        <v>-115</v>
      </c>
    </row>
    <row r="355" spans="1:22" x14ac:dyDescent="0.25">
      <c r="A355" s="27" t="s">
        <v>304</v>
      </c>
      <c r="B355" s="27" t="s">
        <v>48</v>
      </c>
      <c r="C355" s="29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52"/>
      <c r="P355" s="44">
        <f t="shared" si="157"/>
        <v>0</v>
      </c>
      <c r="Q355" s="34"/>
      <c r="R355" s="35"/>
      <c r="S355" s="36"/>
      <c r="T355" s="37"/>
      <c r="U355" s="38"/>
    </row>
    <row r="356" spans="1:22" ht="15.75" thickBot="1" x14ac:dyDescent="0.3">
      <c r="A356" s="61"/>
      <c r="B356" s="61"/>
      <c r="C356" s="96">
        <v>0</v>
      </c>
      <c r="D356" s="97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8"/>
      <c r="P356" s="44">
        <f t="shared" si="157"/>
        <v>0</v>
      </c>
      <c r="Q356" s="34"/>
      <c r="R356" s="35" t="s">
        <v>305</v>
      </c>
      <c r="S356" s="36"/>
      <c r="T356" s="37"/>
      <c r="U356" s="108" t="s">
        <v>91</v>
      </c>
    </row>
    <row r="357" spans="1:22" x14ac:dyDescent="0.25">
      <c r="A357" s="27" t="s">
        <v>306</v>
      </c>
      <c r="B357" s="27" t="s">
        <v>27</v>
      </c>
      <c r="C357" s="29"/>
      <c r="D357" s="30"/>
      <c r="E357" s="46"/>
      <c r="F357" s="30"/>
      <c r="G357" s="109"/>
      <c r="H357" s="30"/>
      <c r="I357" s="30"/>
      <c r="J357" s="30"/>
      <c r="K357" s="30"/>
      <c r="L357" s="30"/>
      <c r="M357" s="30"/>
      <c r="N357" s="30"/>
      <c r="O357" s="52"/>
      <c r="P357" s="44"/>
      <c r="Q357" s="34"/>
      <c r="R357" s="35"/>
      <c r="S357" s="36"/>
      <c r="T357" s="37"/>
      <c r="U357" s="38"/>
    </row>
    <row r="358" spans="1:22" ht="15.75" thickBot="1" x14ac:dyDescent="0.3">
      <c r="A358" s="61"/>
      <c r="B358" s="61"/>
      <c r="C358" s="66">
        <v>7639</v>
      </c>
      <c r="D358" s="48"/>
      <c r="E358" s="48"/>
      <c r="F358" s="48"/>
      <c r="G358" s="110"/>
      <c r="H358" s="48"/>
      <c r="I358" s="48"/>
      <c r="J358" s="48"/>
      <c r="K358" s="48"/>
      <c r="L358" s="48"/>
      <c r="M358" s="48"/>
      <c r="N358" s="48"/>
      <c r="O358" s="48"/>
      <c r="P358" s="44">
        <f t="shared" si="157"/>
        <v>7639</v>
      </c>
      <c r="Q358" s="34">
        <v>7449</v>
      </c>
      <c r="R358" s="35">
        <v>7463</v>
      </c>
      <c r="S358" s="36">
        <v>202</v>
      </c>
      <c r="T358" s="37" t="s">
        <v>307</v>
      </c>
      <c r="U358" s="38" t="s">
        <v>25</v>
      </c>
      <c r="V358" s="12">
        <f t="shared" ref="V358" si="168">R358-P358</f>
        <v>-176</v>
      </c>
    </row>
    <row r="359" spans="1:22" x14ac:dyDescent="0.25">
      <c r="A359" s="27" t="s">
        <v>308</v>
      </c>
      <c r="B359" s="27" t="s">
        <v>27</v>
      </c>
      <c r="C359" s="29"/>
      <c r="D359" s="30"/>
      <c r="E359" s="46"/>
      <c r="F359" s="46">
        <v>368.94</v>
      </c>
      <c r="G359" s="30"/>
      <c r="H359" s="30"/>
      <c r="I359" s="30"/>
      <c r="J359" s="30"/>
      <c r="K359" s="30"/>
      <c r="L359" s="30"/>
      <c r="M359" s="30"/>
      <c r="N359" s="30"/>
      <c r="O359" s="52"/>
      <c r="P359" s="44"/>
      <c r="Q359" s="34"/>
      <c r="R359" s="35"/>
      <c r="S359" s="36"/>
      <c r="T359" s="37"/>
      <c r="U359" s="38"/>
    </row>
    <row r="360" spans="1:22" ht="15.75" thickBot="1" x14ac:dyDescent="0.3">
      <c r="A360" s="61"/>
      <c r="B360" s="61"/>
      <c r="C360" s="66">
        <v>7720</v>
      </c>
      <c r="D360" s="48"/>
      <c r="E360" s="48"/>
      <c r="F360" s="48">
        <f>F359/0.2838</f>
        <v>1300</v>
      </c>
      <c r="G360" s="48"/>
      <c r="H360" s="48"/>
      <c r="I360" s="48"/>
      <c r="J360" s="48"/>
      <c r="K360" s="48"/>
      <c r="L360" s="48"/>
      <c r="M360" s="48"/>
      <c r="N360" s="48"/>
      <c r="O360" s="48"/>
      <c r="P360" s="44">
        <f t="shared" ref="P360" si="169">SUM(C360:O360)</f>
        <v>9020</v>
      </c>
      <c r="Q360" s="34">
        <v>6956</v>
      </c>
      <c r="R360" s="35">
        <v>9067</v>
      </c>
      <c r="S360" s="36">
        <v>2023</v>
      </c>
      <c r="T360" s="37" t="s">
        <v>309</v>
      </c>
      <c r="U360" s="38" t="s">
        <v>25</v>
      </c>
      <c r="V360" s="12">
        <f t="shared" ref="V360" si="170">R360-P360</f>
        <v>47</v>
      </c>
    </row>
    <row r="361" spans="1:22" x14ac:dyDescent="0.25">
      <c r="A361" s="27" t="s">
        <v>310</v>
      </c>
      <c r="B361" s="27" t="s">
        <v>27</v>
      </c>
      <c r="C361" s="29"/>
      <c r="D361" s="31"/>
      <c r="E361" s="30"/>
      <c r="F361" s="46">
        <v>190</v>
      </c>
      <c r="G361" s="31"/>
      <c r="H361" s="31"/>
      <c r="I361" s="31"/>
      <c r="J361" s="31"/>
      <c r="K361" s="31"/>
      <c r="L361" s="31"/>
      <c r="M361" s="31"/>
      <c r="N361" s="31"/>
      <c r="O361" s="32"/>
      <c r="P361" s="44"/>
      <c r="Q361" s="34"/>
      <c r="R361" s="35"/>
      <c r="S361" s="36"/>
      <c r="T361" s="37"/>
      <c r="U361" s="38"/>
    </row>
    <row r="362" spans="1:22" ht="15.75" thickBot="1" x14ac:dyDescent="0.3">
      <c r="A362" s="61"/>
      <c r="B362" s="61"/>
      <c r="C362" s="66">
        <v>18581</v>
      </c>
      <c r="D362" s="48"/>
      <c r="E362" s="48"/>
      <c r="F362" s="48">
        <f>F361/0.2838</f>
        <v>669.48555320648347</v>
      </c>
      <c r="G362" s="48"/>
      <c r="H362" s="48"/>
      <c r="I362" s="48"/>
      <c r="J362" s="48"/>
      <c r="K362" s="48"/>
      <c r="L362" s="48"/>
      <c r="M362" s="48"/>
      <c r="N362" s="48"/>
      <c r="O362" s="59"/>
      <c r="P362" s="44">
        <f t="shared" si="157"/>
        <v>19250.485553206483</v>
      </c>
      <c r="Q362" s="34">
        <v>17510</v>
      </c>
      <c r="R362" s="35">
        <v>18605</v>
      </c>
      <c r="S362" s="36" t="s">
        <v>311</v>
      </c>
      <c r="T362" s="37"/>
      <c r="U362" s="38" t="s">
        <v>25</v>
      </c>
      <c r="V362" s="12">
        <f t="shared" ref="V362" si="171">R362-P362</f>
        <v>-645.48555320648302</v>
      </c>
    </row>
    <row r="363" spans="1:22" x14ac:dyDescent="0.25">
      <c r="A363" s="27" t="s">
        <v>312</v>
      </c>
      <c r="B363" s="27" t="s">
        <v>27</v>
      </c>
      <c r="C363" s="29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1"/>
      <c r="O363" s="52"/>
      <c r="P363" s="44"/>
      <c r="Q363" s="34"/>
      <c r="R363" s="35"/>
      <c r="S363" s="36"/>
      <c r="T363" s="37"/>
      <c r="U363" s="38"/>
    </row>
    <row r="364" spans="1:22" ht="15.75" thickBot="1" x14ac:dyDescent="0.3">
      <c r="A364" s="61"/>
      <c r="B364" s="61"/>
      <c r="C364" s="66">
        <v>786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59"/>
      <c r="P364" s="44">
        <f t="shared" si="157"/>
        <v>786</v>
      </c>
      <c r="Q364" s="34">
        <v>564</v>
      </c>
      <c r="R364" s="35">
        <v>606</v>
      </c>
      <c r="S364" s="36">
        <v>2021</v>
      </c>
      <c r="T364" s="37" t="s">
        <v>313</v>
      </c>
      <c r="U364" s="38" t="s">
        <v>25</v>
      </c>
      <c r="V364" s="12">
        <f t="shared" ref="V364" si="172">R364-P364</f>
        <v>-180</v>
      </c>
    </row>
    <row r="365" spans="1:22" x14ac:dyDescent="0.25">
      <c r="A365" s="27" t="s">
        <v>314</v>
      </c>
      <c r="B365" s="27" t="s">
        <v>48</v>
      </c>
      <c r="C365" s="29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52"/>
      <c r="P365" s="44">
        <f t="shared" si="157"/>
        <v>0</v>
      </c>
      <c r="Q365" s="34"/>
      <c r="R365" s="35"/>
      <c r="S365" s="36"/>
      <c r="T365" s="37"/>
      <c r="U365" s="38"/>
    </row>
    <row r="366" spans="1:22" ht="15.75" thickBot="1" x14ac:dyDescent="0.3">
      <c r="A366" s="61"/>
      <c r="B366" s="61"/>
      <c r="C366" s="96">
        <v>0</v>
      </c>
      <c r="D366" s="97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8"/>
      <c r="P366" s="44">
        <f t="shared" si="157"/>
        <v>0</v>
      </c>
      <c r="Q366" s="34"/>
      <c r="R366" s="35">
        <v>0</v>
      </c>
      <c r="S366" s="36"/>
      <c r="T366" s="37"/>
      <c r="U366" s="38" t="s">
        <v>49</v>
      </c>
      <c r="V366" s="12">
        <f t="shared" ref="V366" si="173">R366-P366</f>
        <v>0</v>
      </c>
    </row>
    <row r="367" spans="1:22" x14ac:dyDescent="0.25">
      <c r="A367" s="27" t="s">
        <v>315</v>
      </c>
      <c r="B367" s="27" t="s">
        <v>27</v>
      </c>
      <c r="C367" s="29"/>
      <c r="D367" s="46"/>
      <c r="E367" s="46">
        <f>141.9+141.9</f>
        <v>283.8</v>
      </c>
      <c r="F367" s="46">
        <f>141.9+141.9</f>
        <v>283.8</v>
      </c>
      <c r="G367" s="46"/>
      <c r="H367" s="46"/>
      <c r="I367" s="46"/>
      <c r="J367" s="46"/>
      <c r="K367" s="46"/>
      <c r="L367" s="46"/>
      <c r="M367" s="46"/>
      <c r="N367" s="46"/>
      <c r="O367" s="47"/>
      <c r="P367" s="44"/>
      <c r="Q367" s="34"/>
      <c r="R367" s="35"/>
      <c r="S367" s="36"/>
      <c r="T367" s="37"/>
      <c r="U367" s="38"/>
    </row>
    <row r="368" spans="1:22" ht="15.75" thickBot="1" x14ac:dyDescent="0.3">
      <c r="A368" s="61"/>
      <c r="B368" s="61"/>
      <c r="C368" s="66">
        <v>11563</v>
      </c>
      <c r="D368" s="48"/>
      <c r="E368" s="48">
        <f>E367/0.2838</f>
        <v>1000</v>
      </c>
      <c r="F368" s="48">
        <f>F367/0.2838</f>
        <v>1000</v>
      </c>
      <c r="G368" s="48"/>
      <c r="H368" s="48"/>
      <c r="I368" s="48"/>
      <c r="J368" s="48"/>
      <c r="K368" s="48"/>
      <c r="L368" s="48"/>
      <c r="M368" s="48"/>
      <c r="N368" s="48"/>
      <c r="O368" s="59"/>
      <c r="P368" s="44">
        <f t="shared" si="157"/>
        <v>13563</v>
      </c>
      <c r="Q368" s="34">
        <v>11534</v>
      </c>
      <c r="R368" s="35">
        <v>13557</v>
      </c>
      <c r="S368" s="36">
        <v>2014</v>
      </c>
      <c r="T368" s="37" t="s">
        <v>316</v>
      </c>
      <c r="U368" s="38" t="s">
        <v>25</v>
      </c>
      <c r="V368" s="72">
        <f t="shared" ref="V368" si="174">R368-P368</f>
        <v>-6</v>
      </c>
    </row>
    <row r="369" spans="1:22" x14ac:dyDescent="0.25">
      <c r="A369" s="27" t="s">
        <v>317</v>
      </c>
      <c r="B369" s="27" t="s">
        <v>27</v>
      </c>
      <c r="C369" s="29"/>
      <c r="D369" s="46"/>
      <c r="E369" s="46"/>
      <c r="F369" s="46"/>
      <c r="G369" s="46">
        <v>130</v>
      </c>
      <c r="H369" s="46"/>
      <c r="I369" s="46"/>
      <c r="J369" s="46"/>
      <c r="K369" s="46"/>
      <c r="L369" s="46"/>
      <c r="M369" s="46"/>
      <c r="N369" s="46"/>
      <c r="O369" s="47"/>
      <c r="P369" s="44"/>
      <c r="Q369" s="34"/>
      <c r="R369" s="35"/>
      <c r="S369" s="36"/>
      <c r="T369" s="37"/>
      <c r="U369" s="38"/>
    </row>
    <row r="370" spans="1:22" ht="15.75" thickBot="1" x14ac:dyDescent="0.3">
      <c r="A370" s="61"/>
      <c r="B370" s="61"/>
      <c r="C370" s="66">
        <v>21022</v>
      </c>
      <c r="D370" s="48"/>
      <c r="E370" s="48"/>
      <c r="F370" s="48"/>
      <c r="G370" s="48">
        <f>G369/0.3037</f>
        <v>428.05400065854457</v>
      </c>
      <c r="H370" s="48"/>
      <c r="I370" s="48"/>
      <c r="J370" s="48"/>
      <c r="K370" s="48"/>
      <c r="L370" s="48"/>
      <c r="M370" s="48"/>
      <c r="N370" s="48"/>
      <c r="O370" s="48"/>
      <c r="P370" s="44">
        <f>SUM(C370:O370)</f>
        <v>21450.054000658543</v>
      </c>
      <c r="Q370" s="34">
        <v>20301</v>
      </c>
      <c r="R370" s="35">
        <v>21280</v>
      </c>
      <c r="S370" s="36">
        <v>2014</v>
      </c>
      <c r="T370" s="37"/>
      <c r="U370" s="38" t="s">
        <v>25</v>
      </c>
      <c r="V370" s="12">
        <f t="shared" ref="V370" si="175">R370-P370</f>
        <v>-170.05400065854337</v>
      </c>
    </row>
    <row r="371" spans="1:22" x14ac:dyDescent="0.25">
      <c r="A371" s="27" t="s">
        <v>318</v>
      </c>
      <c r="B371" s="28" t="s">
        <v>41</v>
      </c>
      <c r="C371" s="29"/>
      <c r="D371" s="30"/>
      <c r="E371" s="30">
        <v>148.44999999999999</v>
      </c>
      <c r="F371" s="30">
        <v>151.85</v>
      </c>
      <c r="G371" s="30"/>
      <c r="H371" s="31"/>
      <c r="I371" s="30"/>
      <c r="J371" s="30"/>
      <c r="K371" s="30"/>
      <c r="L371" s="30"/>
      <c r="M371" s="30"/>
      <c r="N371" s="30"/>
      <c r="O371" s="31"/>
      <c r="P371" s="44"/>
      <c r="Q371" s="34"/>
      <c r="R371" s="35"/>
      <c r="S371" s="36"/>
      <c r="T371" s="37"/>
      <c r="U371" s="38"/>
    </row>
    <row r="372" spans="1:22" ht="15.75" thickBot="1" x14ac:dyDescent="0.3">
      <c r="A372" s="61"/>
      <c r="B372" s="61"/>
      <c r="C372" s="66">
        <v>33886</v>
      </c>
      <c r="D372" s="48"/>
      <c r="E372" s="48">
        <f>E371/0.2838</f>
        <v>523.07963354474975</v>
      </c>
      <c r="F372" s="48">
        <f>F371/0.2838</f>
        <v>535.05990133897114</v>
      </c>
      <c r="G372" s="48"/>
      <c r="H372" s="48"/>
      <c r="I372" s="48"/>
      <c r="J372" s="48"/>
      <c r="K372" s="48"/>
      <c r="L372" s="48"/>
      <c r="M372" s="48"/>
      <c r="N372" s="48"/>
      <c r="O372" s="59"/>
      <c r="P372" s="44">
        <f t="shared" si="157"/>
        <v>34944.139534883725</v>
      </c>
      <c r="Q372" s="34">
        <v>33325</v>
      </c>
      <c r="R372" s="35">
        <v>34490</v>
      </c>
      <c r="S372" s="36">
        <v>2014</v>
      </c>
      <c r="T372" s="37" t="s">
        <v>109</v>
      </c>
      <c r="U372" s="38" t="s">
        <v>25</v>
      </c>
      <c r="V372" s="12">
        <f t="shared" ref="V372" si="176">R372-P372</f>
        <v>-454.13953488372499</v>
      </c>
    </row>
    <row r="373" spans="1:22" x14ac:dyDescent="0.25">
      <c r="A373" s="27" t="s">
        <v>319</v>
      </c>
      <c r="B373" s="28" t="s">
        <v>43</v>
      </c>
      <c r="C373" s="29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52"/>
      <c r="P373" s="44"/>
      <c r="Q373" s="34"/>
      <c r="R373" s="35"/>
      <c r="S373" s="36"/>
      <c r="T373" s="37"/>
      <c r="U373" s="38"/>
    </row>
    <row r="374" spans="1:22" ht="15.75" thickBot="1" x14ac:dyDescent="0.3">
      <c r="A374" s="61"/>
      <c r="B374" s="61"/>
      <c r="C374" s="66">
        <v>1028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59"/>
      <c r="P374" s="44">
        <f t="shared" si="157"/>
        <v>1028</v>
      </c>
      <c r="Q374" s="34">
        <v>1037</v>
      </c>
      <c r="R374" s="35">
        <v>1046</v>
      </c>
      <c r="S374" s="36">
        <v>2015</v>
      </c>
      <c r="T374" s="37"/>
      <c r="U374" s="99" t="s">
        <v>25</v>
      </c>
      <c r="V374" s="12">
        <f t="shared" ref="V374" si="177">R374-P374</f>
        <v>18</v>
      </c>
    </row>
    <row r="375" spans="1:22" x14ac:dyDescent="0.25">
      <c r="A375" s="27" t="s">
        <v>320</v>
      </c>
      <c r="B375" s="28" t="s">
        <v>32</v>
      </c>
      <c r="C375" s="29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52"/>
      <c r="P375" s="44"/>
      <c r="Q375" s="34"/>
      <c r="R375" s="35"/>
      <c r="S375" s="36"/>
      <c r="T375" s="37"/>
      <c r="U375" s="38"/>
    </row>
    <row r="376" spans="1:22" ht="15.75" thickBot="1" x14ac:dyDescent="0.3">
      <c r="A376" s="61"/>
      <c r="B376" s="61"/>
      <c r="C376" s="66">
        <v>5218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4">
        <f t="shared" si="157"/>
        <v>5218</v>
      </c>
      <c r="Q376" s="34">
        <v>5142</v>
      </c>
      <c r="R376" s="35" t="s">
        <v>122</v>
      </c>
      <c r="S376" s="36"/>
      <c r="T376" s="37"/>
      <c r="U376" s="38" t="s">
        <v>104</v>
      </c>
    </row>
    <row r="377" spans="1:22" x14ac:dyDescent="0.25">
      <c r="A377" s="27" t="s">
        <v>321</v>
      </c>
      <c r="B377" s="27" t="s">
        <v>27</v>
      </c>
      <c r="C377" s="29"/>
      <c r="D377" s="31">
        <v>70</v>
      </c>
      <c r="E377" s="31"/>
      <c r="F377" s="30">
        <v>100</v>
      </c>
      <c r="G377" s="31">
        <v>50</v>
      </c>
      <c r="H377" s="31"/>
      <c r="I377" s="31"/>
      <c r="J377" s="31"/>
      <c r="K377" s="31"/>
      <c r="L377" s="31"/>
      <c r="M377" s="31"/>
      <c r="N377" s="31"/>
      <c r="O377" s="32"/>
      <c r="P377" s="44"/>
      <c r="Q377" s="34"/>
      <c r="R377" s="35"/>
      <c r="S377" s="36"/>
      <c r="T377" s="37"/>
      <c r="U377" s="38"/>
    </row>
    <row r="378" spans="1:22" ht="15.75" thickBot="1" x14ac:dyDescent="0.3">
      <c r="A378" s="61"/>
      <c r="B378" s="61"/>
      <c r="C378" s="66">
        <v>9537</v>
      </c>
      <c r="D378" s="48">
        <f>D377/0.2838</f>
        <v>246.65257223396759</v>
      </c>
      <c r="E378" s="48"/>
      <c r="F378" s="48">
        <f>F377/0.2838</f>
        <v>352.36081747709653</v>
      </c>
      <c r="G378" s="48">
        <f>G377/0.3037</f>
        <v>164.63615409944023</v>
      </c>
      <c r="H378" s="48"/>
      <c r="I378" s="48"/>
      <c r="J378" s="48"/>
      <c r="K378" s="48"/>
      <c r="L378" s="48"/>
      <c r="M378" s="48"/>
      <c r="N378" s="48"/>
      <c r="O378" s="48"/>
      <c r="P378" s="44">
        <f>SUM(C378:O378)</f>
        <v>10300.649543810505</v>
      </c>
      <c r="Q378" s="34">
        <v>9434</v>
      </c>
      <c r="R378" s="35">
        <v>10424</v>
      </c>
      <c r="S378" s="36">
        <v>2015</v>
      </c>
      <c r="T378" s="37"/>
      <c r="U378" s="38" t="s">
        <v>25</v>
      </c>
      <c r="V378" s="12">
        <f t="shared" ref="V378" si="178">R378-P378</f>
        <v>123.35045618949516</v>
      </c>
    </row>
    <row r="379" spans="1:22" x14ac:dyDescent="0.25">
      <c r="A379" s="27" t="s">
        <v>322</v>
      </c>
      <c r="B379" s="27" t="s">
        <v>27</v>
      </c>
      <c r="C379" s="29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52"/>
      <c r="P379" s="44"/>
      <c r="Q379" s="34"/>
      <c r="R379" s="35"/>
      <c r="S379" s="36"/>
      <c r="T379" s="37"/>
      <c r="U379" s="38"/>
    </row>
    <row r="380" spans="1:22" ht="15.75" thickBot="1" x14ac:dyDescent="0.3">
      <c r="A380" s="61"/>
      <c r="B380" s="61"/>
      <c r="C380" s="66">
        <v>84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59"/>
      <c r="P380" s="44">
        <f t="shared" si="157"/>
        <v>84</v>
      </c>
      <c r="Q380" s="34">
        <v>1</v>
      </c>
      <c r="R380" s="35">
        <v>1</v>
      </c>
      <c r="S380" s="36">
        <v>2015</v>
      </c>
      <c r="T380" s="37"/>
      <c r="U380" s="38" t="s">
        <v>25</v>
      </c>
      <c r="V380" s="12">
        <f t="shared" ref="V380" si="179">R380-P380</f>
        <v>-83</v>
      </c>
    </row>
    <row r="381" spans="1:22" x14ac:dyDescent="0.25">
      <c r="A381" s="27" t="s">
        <v>323</v>
      </c>
      <c r="B381" s="27" t="s">
        <v>27</v>
      </c>
      <c r="C381" s="29"/>
      <c r="D381" s="31">
        <v>130</v>
      </c>
      <c r="E381" s="46"/>
      <c r="F381" s="31">
        <v>105</v>
      </c>
      <c r="G381" s="30"/>
      <c r="H381" s="31"/>
      <c r="I381" s="30"/>
      <c r="J381" s="30"/>
      <c r="K381" s="30"/>
      <c r="L381" s="31"/>
      <c r="M381" s="30"/>
      <c r="N381" s="31"/>
      <c r="O381" s="52"/>
      <c r="P381" s="44"/>
      <c r="Q381" s="34"/>
      <c r="R381" s="35"/>
      <c r="S381" s="36"/>
      <c r="T381" s="37"/>
      <c r="U381" s="38"/>
    </row>
    <row r="382" spans="1:22" ht="15.75" thickBot="1" x14ac:dyDescent="0.3">
      <c r="A382" s="61"/>
      <c r="B382" s="61"/>
      <c r="C382" s="66">
        <v>33622</v>
      </c>
      <c r="D382" s="48">
        <f>D381/0.2838</f>
        <v>458.06906272022553</v>
      </c>
      <c r="E382" s="48"/>
      <c r="F382" s="48">
        <f>F381/0.2838</f>
        <v>369.97885835095138</v>
      </c>
      <c r="G382" s="48"/>
      <c r="H382" s="48"/>
      <c r="I382" s="48"/>
      <c r="J382" s="48"/>
      <c r="K382" s="48"/>
      <c r="L382" s="48"/>
      <c r="M382" s="48"/>
      <c r="N382" s="48"/>
      <c r="O382" s="59"/>
      <c r="P382" s="44">
        <f t="shared" si="157"/>
        <v>34450.047921071178</v>
      </c>
      <c r="Q382" s="34">
        <v>33576</v>
      </c>
      <c r="R382" s="35">
        <v>34208</v>
      </c>
      <c r="S382" s="36">
        <v>2014</v>
      </c>
      <c r="T382" s="37"/>
      <c r="U382" s="38" t="s">
        <v>25</v>
      </c>
      <c r="V382" s="12">
        <f t="shared" ref="V382" si="180">R382-P382</f>
        <v>-242.04792107117828</v>
      </c>
    </row>
    <row r="383" spans="1:22" x14ac:dyDescent="0.25">
      <c r="A383" s="27" t="s">
        <v>324</v>
      </c>
      <c r="B383" s="27" t="s">
        <v>48</v>
      </c>
      <c r="C383" s="29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52"/>
      <c r="P383" s="44">
        <f t="shared" si="157"/>
        <v>0</v>
      </c>
      <c r="Q383" s="34"/>
      <c r="R383" s="35"/>
      <c r="S383" s="36"/>
      <c r="T383" s="37"/>
      <c r="U383" s="38"/>
    </row>
    <row r="384" spans="1:22" ht="15.75" thickBot="1" x14ac:dyDescent="0.3">
      <c r="A384" s="61"/>
      <c r="B384" s="61"/>
      <c r="C384" s="96">
        <v>0</v>
      </c>
      <c r="D384" s="97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8"/>
      <c r="P384" s="44">
        <f t="shared" si="157"/>
        <v>0</v>
      </c>
      <c r="Q384" s="34"/>
      <c r="R384" s="35">
        <v>0</v>
      </c>
      <c r="S384" s="36"/>
      <c r="T384" s="37"/>
      <c r="U384" s="38" t="s">
        <v>49</v>
      </c>
      <c r="V384" s="12">
        <f t="shared" ref="V384" si="181">R384-P384</f>
        <v>0</v>
      </c>
    </row>
    <row r="385" spans="1:22" x14ac:dyDescent="0.25">
      <c r="A385" s="27" t="s">
        <v>325</v>
      </c>
      <c r="B385" s="27" t="s">
        <v>27</v>
      </c>
      <c r="C385" s="29"/>
      <c r="D385" s="46">
        <v>30</v>
      </c>
      <c r="E385" s="46">
        <v>34</v>
      </c>
      <c r="F385" s="46">
        <v>27.4</v>
      </c>
      <c r="G385" s="46">
        <v>40</v>
      </c>
      <c r="H385" s="46"/>
      <c r="I385" s="46"/>
      <c r="J385" s="46"/>
      <c r="K385" s="46"/>
      <c r="L385" s="46"/>
      <c r="M385" s="46"/>
      <c r="N385" s="46"/>
      <c r="O385" s="47"/>
      <c r="P385" s="44"/>
      <c r="Q385" s="34"/>
      <c r="R385" s="35"/>
      <c r="S385" s="36"/>
      <c r="T385" s="37"/>
      <c r="U385" s="38"/>
    </row>
    <row r="386" spans="1:22" ht="15.75" thickBot="1" x14ac:dyDescent="0.3">
      <c r="A386" s="61"/>
      <c r="B386" s="61"/>
      <c r="C386" s="66">
        <v>21259</v>
      </c>
      <c r="D386" s="48">
        <f>D385/0.2838</f>
        <v>105.70824524312897</v>
      </c>
      <c r="E386" s="48">
        <f>E385/0.2838</f>
        <v>119.80267794221282</v>
      </c>
      <c r="F386" s="48">
        <f>F385/0.2838</f>
        <v>96.546863988724454</v>
      </c>
      <c r="G386" s="48">
        <f>G385/0.3037</f>
        <v>131.70892327955218</v>
      </c>
      <c r="H386" s="48"/>
      <c r="I386" s="48"/>
      <c r="J386" s="48"/>
      <c r="K386" s="48"/>
      <c r="L386" s="48"/>
      <c r="M386" s="48"/>
      <c r="N386" s="48"/>
      <c r="O386" s="48"/>
      <c r="P386" s="44">
        <f>SUM(C386:O386)</f>
        <v>21712.766710453619</v>
      </c>
      <c r="Q386" s="34">
        <v>21010</v>
      </c>
      <c r="R386" s="35">
        <v>21549</v>
      </c>
      <c r="S386" s="36">
        <v>2014</v>
      </c>
      <c r="T386" s="37"/>
      <c r="U386" s="38" t="s">
        <v>25</v>
      </c>
      <c r="V386" s="12">
        <f t="shared" ref="V386" si="182">R386-P386</f>
        <v>-163.76671045361945</v>
      </c>
    </row>
    <row r="387" spans="1:22" x14ac:dyDescent="0.25">
      <c r="A387" s="27" t="s">
        <v>326</v>
      </c>
      <c r="B387" s="28" t="s">
        <v>41</v>
      </c>
      <c r="C387" s="29"/>
      <c r="D387" s="46">
        <v>100</v>
      </c>
      <c r="E387" s="46">
        <v>100</v>
      </c>
      <c r="F387" s="46">
        <v>150</v>
      </c>
      <c r="G387" s="46"/>
      <c r="H387" s="46"/>
      <c r="I387" s="46"/>
      <c r="J387" s="46"/>
      <c r="K387" s="46"/>
      <c r="L387" s="46"/>
      <c r="M387" s="46"/>
      <c r="N387" s="46"/>
      <c r="O387" s="47"/>
      <c r="P387" s="44"/>
      <c r="Q387" s="34"/>
      <c r="R387" s="35"/>
      <c r="S387" s="36"/>
      <c r="T387" s="37"/>
      <c r="U387" s="38"/>
    </row>
    <row r="388" spans="1:22" ht="16.5" thickBot="1" x14ac:dyDescent="0.3">
      <c r="A388" s="61"/>
      <c r="B388" s="61"/>
      <c r="C388" s="66">
        <v>26905</v>
      </c>
      <c r="D388" s="48">
        <f>D387/0.2838</f>
        <v>352.36081747709653</v>
      </c>
      <c r="E388" s="48">
        <f>E387/0.2838</f>
        <v>352.36081747709653</v>
      </c>
      <c r="F388" s="48">
        <f>F387/0.2838</f>
        <v>528.54122621564477</v>
      </c>
      <c r="G388" s="48"/>
      <c r="H388" s="48"/>
      <c r="I388" s="48"/>
      <c r="J388" s="48"/>
      <c r="K388" s="48"/>
      <c r="L388" s="48"/>
      <c r="M388" s="48"/>
      <c r="N388" s="48"/>
      <c r="O388" s="48"/>
      <c r="P388" s="44">
        <f t="shared" si="157"/>
        <v>28138.262861169838</v>
      </c>
      <c r="Q388" s="111">
        <v>26565</v>
      </c>
      <c r="R388" s="35">
        <v>28091</v>
      </c>
      <c r="S388" s="36">
        <v>2015</v>
      </c>
      <c r="T388" s="112" t="s">
        <v>327</v>
      </c>
      <c r="U388" s="113" t="s">
        <v>328</v>
      </c>
      <c r="V388" s="12">
        <f t="shared" ref="V388" si="183">R388-P388</f>
        <v>-47.262861169838288</v>
      </c>
    </row>
    <row r="389" spans="1:22" x14ac:dyDescent="0.25">
      <c r="A389" s="27" t="s">
        <v>329</v>
      </c>
      <c r="B389" s="27" t="s">
        <v>27</v>
      </c>
      <c r="C389" s="29"/>
      <c r="D389" s="46">
        <v>96.5</v>
      </c>
      <c r="E389" s="46">
        <v>129.54</v>
      </c>
      <c r="F389" s="46">
        <v>56.76</v>
      </c>
      <c r="G389" s="46"/>
      <c r="H389" s="46"/>
      <c r="I389" s="46"/>
      <c r="J389" s="46"/>
      <c r="K389" s="46"/>
      <c r="L389" s="46"/>
      <c r="M389" s="46"/>
      <c r="N389" s="46"/>
      <c r="O389" s="47"/>
      <c r="P389" s="44"/>
      <c r="Q389" s="34"/>
      <c r="R389" s="35"/>
      <c r="S389" s="36"/>
      <c r="T389" s="37"/>
      <c r="U389" s="38"/>
    </row>
    <row r="390" spans="1:22" ht="15.75" thickBot="1" x14ac:dyDescent="0.3">
      <c r="A390" s="61"/>
      <c r="B390" s="61"/>
      <c r="C390" s="66">
        <v>37028</v>
      </c>
      <c r="D390" s="48">
        <f>D389/0.2838</f>
        <v>340.02818886539819</v>
      </c>
      <c r="E390" s="48">
        <f>E389/0.2838</f>
        <v>456.44820295983084</v>
      </c>
      <c r="F390" s="48">
        <f>F389/0.2838</f>
        <v>200</v>
      </c>
      <c r="G390" s="48"/>
      <c r="H390" s="48"/>
      <c r="I390" s="48"/>
      <c r="J390" s="48"/>
      <c r="K390" s="48"/>
      <c r="L390" s="48"/>
      <c r="M390" s="48"/>
      <c r="N390" s="48"/>
      <c r="O390" s="59"/>
      <c r="P390" s="44">
        <f t="shared" si="157"/>
        <v>38024.476391825228</v>
      </c>
      <c r="Q390" s="34">
        <v>36715</v>
      </c>
      <c r="R390" s="35">
        <v>37934</v>
      </c>
      <c r="S390" s="36">
        <v>2014</v>
      </c>
      <c r="T390" s="37"/>
      <c r="U390" s="38" t="s">
        <v>25</v>
      </c>
      <c r="V390" s="12">
        <f t="shared" ref="V390" si="184">R390-P390</f>
        <v>-90.476391825228347</v>
      </c>
    </row>
    <row r="391" spans="1:22" x14ac:dyDescent="0.25">
      <c r="A391" s="27" t="s">
        <v>330</v>
      </c>
      <c r="B391" s="27" t="s">
        <v>27</v>
      </c>
      <c r="C391" s="29"/>
      <c r="D391" s="46"/>
      <c r="E391" s="46"/>
      <c r="F391" s="46">
        <v>296.89999999999998</v>
      </c>
      <c r="G391" s="46"/>
      <c r="H391" s="46"/>
      <c r="I391" s="46"/>
      <c r="J391" s="46"/>
      <c r="K391" s="46"/>
      <c r="L391" s="46"/>
      <c r="M391" s="46"/>
      <c r="N391" s="46"/>
      <c r="O391" s="47"/>
      <c r="P391" s="44"/>
      <c r="Q391" s="34"/>
      <c r="R391" s="35"/>
      <c r="S391" s="36"/>
      <c r="T391" s="37"/>
      <c r="U391" s="38"/>
    </row>
    <row r="392" spans="1:22" ht="15.75" thickBot="1" x14ac:dyDescent="0.3">
      <c r="A392" s="61"/>
      <c r="B392" s="61"/>
      <c r="C392" s="66">
        <v>38042</v>
      </c>
      <c r="D392" s="48"/>
      <c r="E392" s="48"/>
      <c r="F392" s="48">
        <f>F391/0.2838</f>
        <v>1046.1592670894995</v>
      </c>
      <c r="G392" s="48"/>
      <c r="H392" s="48"/>
      <c r="I392" s="48"/>
      <c r="J392" s="48"/>
      <c r="K392" s="48"/>
      <c r="L392" s="48"/>
      <c r="M392" s="48"/>
      <c r="N392" s="48"/>
      <c r="O392" s="59"/>
      <c r="P392" s="44">
        <f t="shared" si="157"/>
        <v>39088.159267089497</v>
      </c>
      <c r="Q392" s="34">
        <v>36764</v>
      </c>
      <c r="R392" s="35">
        <v>38540</v>
      </c>
      <c r="S392" s="36">
        <v>2014</v>
      </c>
      <c r="T392" s="37"/>
      <c r="U392" s="38" t="s">
        <v>331</v>
      </c>
      <c r="V392" s="12">
        <f t="shared" ref="V392" si="185">R392-P392</f>
        <v>-548.15926708949701</v>
      </c>
    </row>
    <row r="393" spans="1:22" x14ac:dyDescent="0.25">
      <c r="A393" s="27" t="s">
        <v>332</v>
      </c>
      <c r="B393" s="27" t="s">
        <v>333</v>
      </c>
      <c r="C393" s="29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7"/>
      <c r="P393" s="44"/>
      <c r="Q393" s="34"/>
      <c r="R393" s="35"/>
      <c r="S393" s="36"/>
      <c r="T393" s="37"/>
      <c r="U393" s="38"/>
    </row>
    <row r="394" spans="1:22" ht="15.75" thickBot="1" x14ac:dyDescent="0.3">
      <c r="A394" s="61"/>
      <c r="B394" s="61"/>
      <c r="C394" s="66">
        <v>507</v>
      </c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59"/>
      <c r="P394" s="44">
        <f t="shared" si="157"/>
        <v>507</v>
      </c>
      <c r="Q394" s="34">
        <v>200</v>
      </c>
      <c r="R394" s="35">
        <v>111</v>
      </c>
      <c r="S394" s="36">
        <v>2023</v>
      </c>
      <c r="T394" s="37" t="s">
        <v>334</v>
      </c>
      <c r="U394" s="38" t="s">
        <v>25</v>
      </c>
      <c r="V394" s="12">
        <f t="shared" ref="V394" si="186">R394-P394</f>
        <v>-396</v>
      </c>
    </row>
    <row r="395" spans="1:22" x14ac:dyDescent="0.25">
      <c r="A395" s="27" t="s">
        <v>335</v>
      </c>
      <c r="B395" s="27" t="s">
        <v>48</v>
      </c>
      <c r="C395" s="29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52"/>
      <c r="P395" s="44">
        <f t="shared" si="157"/>
        <v>0</v>
      </c>
      <c r="Q395" s="34"/>
      <c r="R395" s="35"/>
      <c r="S395" s="36"/>
      <c r="T395" s="37"/>
      <c r="U395" s="38"/>
    </row>
    <row r="396" spans="1:22" ht="15.75" thickBot="1" x14ac:dyDescent="0.3">
      <c r="A396" s="61"/>
      <c r="B396" s="61"/>
      <c r="C396" s="96">
        <v>0</v>
      </c>
      <c r="D396" s="97"/>
      <c r="E396" s="97"/>
      <c r="F396" s="97"/>
      <c r="G396" s="97"/>
      <c r="H396" s="97"/>
      <c r="I396" s="97"/>
      <c r="J396" s="97"/>
      <c r="K396" s="97"/>
      <c r="L396" s="97"/>
      <c r="M396" s="100"/>
      <c r="N396" s="97"/>
      <c r="O396" s="98"/>
      <c r="P396" s="44">
        <f t="shared" si="157"/>
        <v>0</v>
      </c>
      <c r="Q396" s="34"/>
      <c r="R396" s="35">
        <v>0</v>
      </c>
      <c r="S396" s="36"/>
      <c r="T396" s="37"/>
      <c r="U396" s="38" t="s">
        <v>49</v>
      </c>
      <c r="V396" s="12">
        <f t="shared" ref="V396" si="187">R396-P396</f>
        <v>0</v>
      </c>
    </row>
    <row r="397" spans="1:22" x14ac:dyDescent="0.25">
      <c r="A397" s="27" t="s">
        <v>336</v>
      </c>
      <c r="B397" s="27" t="s">
        <v>48</v>
      </c>
      <c r="C397" s="29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52"/>
      <c r="P397" s="44">
        <f t="shared" si="157"/>
        <v>0</v>
      </c>
      <c r="Q397" s="34"/>
      <c r="R397" s="35"/>
      <c r="S397" s="36"/>
      <c r="T397" s="37"/>
      <c r="U397" s="38"/>
    </row>
    <row r="398" spans="1:22" ht="15.75" thickBot="1" x14ac:dyDescent="0.3">
      <c r="A398" s="61"/>
      <c r="B398" s="61"/>
      <c r="C398" s="96">
        <v>0</v>
      </c>
      <c r="D398" s="97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8"/>
      <c r="P398" s="44">
        <f t="shared" si="157"/>
        <v>0</v>
      </c>
      <c r="Q398" s="34"/>
      <c r="R398" s="35">
        <v>0</v>
      </c>
      <c r="S398" s="36"/>
      <c r="T398" s="37"/>
      <c r="U398" s="38" t="s">
        <v>49</v>
      </c>
      <c r="V398" s="12">
        <f t="shared" ref="V398" si="188">R398-P398</f>
        <v>0</v>
      </c>
    </row>
    <row r="399" spans="1:22" x14ac:dyDescent="0.25">
      <c r="A399" s="27" t="s">
        <v>337</v>
      </c>
      <c r="B399" s="27" t="s">
        <v>27</v>
      </c>
      <c r="C399" s="29"/>
      <c r="D399" s="46"/>
      <c r="E399" s="46"/>
      <c r="F399" s="46">
        <v>207.73</v>
      </c>
      <c r="G399" s="46"/>
      <c r="H399" s="46"/>
      <c r="I399" s="46"/>
      <c r="J399" s="46"/>
      <c r="K399" s="46"/>
      <c r="L399" s="46"/>
      <c r="M399" s="46"/>
      <c r="N399" s="46"/>
      <c r="O399" s="47"/>
      <c r="P399" s="44"/>
      <c r="Q399" s="34"/>
      <c r="R399" s="35"/>
      <c r="S399" s="36"/>
      <c r="T399" s="37"/>
      <c r="U399" s="38"/>
    </row>
    <row r="400" spans="1:22" ht="15.75" thickBot="1" x14ac:dyDescent="0.3">
      <c r="A400" s="61"/>
      <c r="B400" s="61"/>
      <c r="C400" s="66">
        <v>9076</v>
      </c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59"/>
      <c r="P400" s="44">
        <f t="shared" ref="P400:P404" si="189">SUM(C400:O400)</f>
        <v>9076</v>
      </c>
      <c r="Q400" s="34">
        <v>9723</v>
      </c>
      <c r="R400" s="35">
        <v>9760</v>
      </c>
      <c r="S400" s="36">
        <v>2014</v>
      </c>
      <c r="T400" s="37"/>
      <c r="U400" s="38" t="s">
        <v>25</v>
      </c>
      <c r="V400" s="12">
        <f t="shared" ref="V400" si="190">R400-P400</f>
        <v>684</v>
      </c>
    </row>
    <row r="401" spans="1:22" x14ac:dyDescent="0.25">
      <c r="A401" s="27" t="s">
        <v>338</v>
      </c>
      <c r="B401" s="27" t="s">
        <v>27</v>
      </c>
      <c r="C401" s="29"/>
      <c r="D401" s="46">
        <v>100</v>
      </c>
      <c r="E401" s="46">
        <v>100</v>
      </c>
      <c r="F401" s="46">
        <v>65</v>
      </c>
      <c r="G401" s="46">
        <v>60</v>
      </c>
      <c r="H401" s="46"/>
      <c r="I401" s="46"/>
      <c r="J401" s="46"/>
      <c r="K401" s="46"/>
      <c r="L401" s="46"/>
      <c r="M401" s="46"/>
      <c r="N401" s="46"/>
      <c r="O401" s="47"/>
      <c r="P401" s="44"/>
      <c r="Q401" s="34"/>
      <c r="R401" s="35"/>
      <c r="S401" s="36"/>
      <c r="T401" s="37"/>
      <c r="U401" s="38"/>
    </row>
    <row r="402" spans="1:22" ht="15.75" thickBot="1" x14ac:dyDescent="0.3">
      <c r="A402" s="61"/>
      <c r="B402" s="61"/>
      <c r="C402" s="66">
        <v>18669</v>
      </c>
      <c r="D402" s="48">
        <f>D401/0.2838</f>
        <v>352.36081747709653</v>
      </c>
      <c r="E402" s="48">
        <f>E401/0.2838</f>
        <v>352.36081747709653</v>
      </c>
      <c r="F402" s="48">
        <f>F401/0.2838</f>
        <v>229.03453136011277</v>
      </c>
      <c r="G402" s="48">
        <f>G401/0.3037</f>
        <v>197.56338491932826</v>
      </c>
      <c r="H402" s="48"/>
      <c r="I402" s="48"/>
      <c r="J402" s="48"/>
      <c r="K402" s="48"/>
      <c r="L402" s="48"/>
      <c r="M402" s="48"/>
      <c r="N402" s="48"/>
      <c r="O402" s="48"/>
      <c r="P402" s="44">
        <f t="shared" si="189"/>
        <v>19800.319551233635</v>
      </c>
      <c r="Q402" s="34">
        <v>17372</v>
      </c>
      <c r="R402" s="35">
        <v>18740</v>
      </c>
      <c r="S402" s="36">
        <v>2022</v>
      </c>
      <c r="T402" s="37" t="s">
        <v>339</v>
      </c>
      <c r="U402" s="38" t="s">
        <v>340</v>
      </c>
      <c r="V402" s="12">
        <f t="shared" ref="V402" si="191">R402-P402</f>
        <v>-1060.3195512336351</v>
      </c>
    </row>
    <row r="403" spans="1:22" x14ac:dyDescent="0.25">
      <c r="A403" s="27" t="s">
        <v>341</v>
      </c>
      <c r="B403" s="27" t="s">
        <v>51</v>
      </c>
      <c r="C403" s="29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7"/>
      <c r="P403" s="44"/>
      <c r="Q403" s="34"/>
      <c r="R403" s="35"/>
      <c r="S403" s="36"/>
      <c r="T403" s="37"/>
      <c r="U403" s="38"/>
    </row>
    <row r="404" spans="1:22" ht="15.75" thickBot="1" x14ac:dyDescent="0.3">
      <c r="A404" s="61"/>
      <c r="B404" s="61"/>
      <c r="C404" s="40">
        <v>460</v>
      </c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114"/>
      <c r="P404" s="75">
        <f t="shared" si="189"/>
        <v>460</v>
      </c>
      <c r="Q404" s="34">
        <v>236</v>
      </c>
      <c r="R404" s="35" t="s">
        <v>61</v>
      </c>
      <c r="S404" s="36"/>
      <c r="T404" s="37"/>
      <c r="U404" s="38" t="s">
        <v>25</v>
      </c>
      <c r="V404" s="12" t="e">
        <f t="shared" ref="V404" si="192">R404-P404</f>
        <v>#VALUE!</v>
      </c>
    </row>
    <row r="405" spans="1:22" x14ac:dyDescent="0.25">
      <c r="A405" s="115"/>
      <c r="B405" s="115"/>
      <c r="C405" s="116" t="s">
        <v>342</v>
      </c>
      <c r="D405" s="106">
        <f>D403+D401+D399+D397+D395++D393+D391+D389+D387+D385+D383+D381+D379+D377+D375+D373+D371+D369+D367+D365+D363+D361+D359+D357+D355+D353+D351+D349+D347+D345+D343+D341+D339+D337++D335+D333+D331+D329+D327+D325+D323+D321+D319+D317+D315+D313+D311+D309+D307+D305+D303+D301+D299+D297+D295+D293+D291+D289+D287+D285+D283+D281+D279+D277++D275+D273+D271+D269+D267+D265+D263+D261+D259+D257+D255+D253+D251+D249+D247+D245+D243+D241+D239+D237+D235+D233+D231+D227+D225+D223+D221+D219+D217+D215+D213+D211+D209+D207+D205+D203+D201+D199+D197+D195+D193+D191+D187+D185+D183+D179+D177+D175+D173+D171+D169+D167+D165+D163+D161+D159+D157+D155+D153+D151+D149+D147+D145+D143+D141+D139+D137+D135+D133+D131+D129+D127+D125+D123+D121+D119+D117+D115+D113+D111+D109+D107+D105+D103+D101+D99+D95+D93+D91+D89+D87+D85+D83+D81+D79+D77+D75+D73+D71+D69+D67+D65+D63+D61+D59+D57+D55+D53+D51+D49+D47+D45+D43+D41+D39+D37+D35+D33+D31+D29+D27+D25+D23+D21+D19+D17+D15+D13+D11+D9+D7+D5+D3</f>
        <v>8272.0400000000027</v>
      </c>
      <c r="E405" s="106">
        <f t="shared" ref="E405:O406" si="193">E403+E401+E399+E397+E395++E393+E391+E389+E387+E385+E383+E381+E379+E377+E375+E373+E371+E369+E367+E365+E363+E361+E359+E357+E355+E353+E351+E349+E347+E345+E343+E341+E339+E337++E335+E333+E331+E329+E327+E325+E323+E321+E319+E317+E315+E313+E311+E309+E307+E305+E303+E301+E299+E297+E295+E293+E291+E289+E287+E285+E283+E281+E279+E277++E275+E273+E271+E269+E267+E265+E263+E261+E259+E257+E255+E253+E251+E249+E247+E245+E243+E241+E239+E237+E235+E233+E231+E227+E225+E223+E221+E219+E217+E215+E213+E211+E209+E207+E205+E203+E201+E199+E197+E195+E193+E191+E187+E185+E183+E179+E177+E175+E173+E171+E169+E167+E165+E163+E161+E159+E157+E155+E153+E151+E149+E147+E145+E143+E141+E139+E137+E135+E133+E131+E129+E127+E125+E123+E121+E119+E117+E115+E113+E111+E109+E107+E105+E103+E101+E99+E95+E93+E91+E89+E87+E85+E83+E81+E79+E77+E75+E73+E71+E69+E67+E65+E63+E61+E59+E57+E55+E53+E51+E49+E47+E45+E43+E41+E39+E37+E35+E33+E31+E29+E27+E25+E23+E21+E19+E17+E15+E13+E11+E9+E7+E5+E3</f>
        <v>8335.4499999999971</v>
      </c>
      <c r="F405" s="106">
        <f t="shared" si="193"/>
        <v>17273.110000000004</v>
      </c>
      <c r="G405" s="106">
        <f t="shared" si="193"/>
        <v>4201.38</v>
      </c>
      <c r="H405" s="106">
        <f t="shared" si="193"/>
        <v>0</v>
      </c>
      <c r="I405" s="106">
        <f t="shared" si="193"/>
        <v>0</v>
      </c>
      <c r="J405" s="106">
        <f t="shared" si="193"/>
        <v>0</v>
      </c>
      <c r="K405" s="106">
        <f t="shared" si="193"/>
        <v>0</v>
      </c>
      <c r="L405" s="106">
        <f t="shared" si="193"/>
        <v>0</v>
      </c>
      <c r="M405" s="106">
        <f t="shared" si="193"/>
        <v>0</v>
      </c>
      <c r="N405" s="106">
        <f t="shared" si="193"/>
        <v>0</v>
      </c>
      <c r="O405" s="106">
        <f t="shared" si="193"/>
        <v>0</v>
      </c>
      <c r="P405" s="81">
        <f>SUM(D405:O405)</f>
        <v>38081.980000000003</v>
      </c>
      <c r="U405" s="10"/>
    </row>
    <row r="406" spans="1:22" ht="15.75" thickBot="1" x14ac:dyDescent="0.3">
      <c r="C406" s="118" t="s">
        <v>343</v>
      </c>
      <c r="D406" s="119">
        <f>D404+D402+D400+D398+D396++D394+D392+D390+D388+D386+D384+D382+D380+D378+D376+D374+D372+D370+D368+D366+D364+D362+D360+D358+D356+D354+D352+D350+D348+D346+D344+D342+D340+D338++D336+D334+D332+D330+D328+D326+D324+D322+D320+D318+D316+D314+D312+D310+D308+D306+D304+D302+D300+D298+D296+D294+D292+D290+D288+D286+D284+D282+D280+D278++D276+D274+D272+D270+D268+D266+D264+D262+D260+D258+D256+D254+D252+D250+D248+D246+D244+D242+D240+D238+D236+D234+D232+D228+D226+D224+D222+D220+D218+D216+D214+D212+D210+D208+D206+D204+D202+D200+D198+D196+D194+D192+D188+D186+D184+D180+D178+D176+D174+D172+D170+D168+D166+D164+D162+D160+D158+D156+D154+D152+D150+D148+D146+D144+D142+D140+D138+D136+D134+D132+D130+D128+D126+D124+D122+D120+D118+D116+D114+D112+D110+D108+D106+D104+D102+D100+D96+D94+D92+D90+D88+D86+D84+D82+D80+D78+D76+D74+D72+D70+D68+D66+D64+D62+D60+D58+D56+D54+D52+D50+D48+D46+D44+D42+D40+D38+D36+D34+D32+D30+D28+D26+D24+D22+D20+D18+D16+D14+D12+D10+D8+D6+D4</f>
        <v>29347.427766032419</v>
      </c>
      <c r="E406" s="119">
        <f t="shared" si="193"/>
        <v>29470.859760394644</v>
      </c>
      <c r="F406" s="119">
        <f t="shared" si="193"/>
        <v>62052.485572002166</v>
      </c>
      <c r="G406" s="119">
        <f t="shared" si="193"/>
        <v>13933.980902206124</v>
      </c>
      <c r="H406" s="119">
        <f t="shared" si="193"/>
        <v>0</v>
      </c>
      <c r="I406" s="119">
        <f t="shared" si="193"/>
        <v>0</v>
      </c>
      <c r="J406" s="119">
        <f t="shared" si="193"/>
        <v>0</v>
      </c>
      <c r="K406" s="119">
        <f t="shared" si="193"/>
        <v>0</v>
      </c>
      <c r="L406" s="119">
        <f t="shared" si="193"/>
        <v>0</v>
      </c>
      <c r="M406" s="119">
        <f t="shared" si="193"/>
        <v>0</v>
      </c>
      <c r="N406" s="119">
        <f t="shared" si="193"/>
        <v>0</v>
      </c>
      <c r="O406" s="119">
        <f t="shared" si="193"/>
        <v>0</v>
      </c>
      <c r="P406" s="89">
        <f>SUM(D406:O406)</f>
        <v>134804.75400063535</v>
      </c>
    </row>
    <row r="407" spans="1:22" ht="15.75" thickBot="1" x14ac:dyDescent="0.3">
      <c r="C407" s="120" t="s">
        <v>344</v>
      </c>
    </row>
    <row r="408" spans="1:22" x14ac:dyDescent="0.25">
      <c r="C408" s="116" t="s">
        <v>342</v>
      </c>
      <c r="D408" s="106">
        <v>8618.16</v>
      </c>
      <c r="E408" s="106">
        <v>12750</v>
      </c>
      <c r="F408" s="106">
        <v>11106.23</v>
      </c>
      <c r="G408" s="106">
        <v>7578.31</v>
      </c>
      <c r="H408" s="106"/>
      <c r="I408" s="106"/>
      <c r="J408" s="106"/>
      <c r="K408" s="106"/>
      <c r="L408" s="106"/>
      <c r="M408" s="106"/>
      <c r="N408" s="106"/>
      <c r="O408" s="106"/>
      <c r="P408" s="81">
        <f>SUM(D408:O408)</f>
        <v>40052.699999999997</v>
      </c>
    </row>
    <row r="409" spans="1:22" ht="15.75" thickBot="1" x14ac:dyDescent="0.3">
      <c r="C409" s="118" t="s">
        <v>343</v>
      </c>
      <c r="D409" s="100">
        <f>D408/0.2838</f>
        <v>30367.019027484144</v>
      </c>
      <c r="E409" s="100">
        <f>E408/0.2838</f>
        <v>44926.00422832981</v>
      </c>
      <c r="F409" s="100">
        <f>F408/0.2838</f>
        <v>39134.00281888654</v>
      </c>
      <c r="G409" s="100">
        <f>G408/0.3037</f>
        <v>24953.276259466576</v>
      </c>
      <c r="H409" s="100"/>
      <c r="I409" s="100"/>
      <c r="J409" s="100"/>
      <c r="K409" s="100"/>
      <c r="L409" s="100"/>
      <c r="M409" s="100"/>
      <c r="N409" s="100"/>
      <c r="O409" s="100"/>
      <c r="P409" s="89">
        <f>SUM(D409:O409)</f>
        <v>139380.30233416706</v>
      </c>
    </row>
  </sheetData>
  <mergeCells count="406">
    <mergeCell ref="A401:A402"/>
    <mergeCell ref="B401:B402"/>
    <mergeCell ref="A403:A404"/>
    <mergeCell ref="B403:B404"/>
    <mergeCell ref="A395:A396"/>
    <mergeCell ref="B395:B396"/>
    <mergeCell ref="A397:A398"/>
    <mergeCell ref="B397:B398"/>
    <mergeCell ref="A399:A400"/>
    <mergeCell ref="B399:B400"/>
    <mergeCell ref="A389:A390"/>
    <mergeCell ref="B389:B390"/>
    <mergeCell ref="A391:A392"/>
    <mergeCell ref="B391:B392"/>
    <mergeCell ref="A393:A394"/>
    <mergeCell ref="B393:B394"/>
    <mergeCell ref="A383:A384"/>
    <mergeCell ref="B383:B384"/>
    <mergeCell ref="A385:A386"/>
    <mergeCell ref="B385:B386"/>
    <mergeCell ref="A387:A388"/>
    <mergeCell ref="B387:B388"/>
    <mergeCell ref="A377:A378"/>
    <mergeCell ref="B377:B378"/>
    <mergeCell ref="A379:A380"/>
    <mergeCell ref="B379:B380"/>
    <mergeCell ref="A381:A382"/>
    <mergeCell ref="B381:B382"/>
    <mergeCell ref="A371:A372"/>
    <mergeCell ref="B371:B372"/>
    <mergeCell ref="A373:A374"/>
    <mergeCell ref="B373:B374"/>
    <mergeCell ref="A375:A376"/>
    <mergeCell ref="B375:B376"/>
    <mergeCell ref="A365:A366"/>
    <mergeCell ref="B365:B366"/>
    <mergeCell ref="A367:A368"/>
    <mergeCell ref="B367:B368"/>
    <mergeCell ref="A369:A370"/>
    <mergeCell ref="B369:B370"/>
    <mergeCell ref="A359:A360"/>
    <mergeCell ref="B359:B360"/>
    <mergeCell ref="A361:A362"/>
    <mergeCell ref="B361:B362"/>
    <mergeCell ref="A363:A364"/>
    <mergeCell ref="B363:B364"/>
    <mergeCell ref="A353:A354"/>
    <mergeCell ref="B353:B354"/>
    <mergeCell ref="A355:A356"/>
    <mergeCell ref="B355:B356"/>
    <mergeCell ref="A357:A358"/>
    <mergeCell ref="B357:B358"/>
    <mergeCell ref="A347:A348"/>
    <mergeCell ref="B347:B348"/>
    <mergeCell ref="A349:A350"/>
    <mergeCell ref="B349:B350"/>
    <mergeCell ref="A351:A352"/>
    <mergeCell ref="B351:B352"/>
    <mergeCell ref="A341:A342"/>
    <mergeCell ref="B341:B342"/>
    <mergeCell ref="A343:A344"/>
    <mergeCell ref="B343:B344"/>
    <mergeCell ref="A345:A346"/>
    <mergeCell ref="B345:B346"/>
    <mergeCell ref="A335:A336"/>
    <mergeCell ref="B335:B336"/>
    <mergeCell ref="A337:A338"/>
    <mergeCell ref="B337:B338"/>
    <mergeCell ref="A339:A340"/>
    <mergeCell ref="B339:B340"/>
    <mergeCell ref="A329:A330"/>
    <mergeCell ref="B329:B330"/>
    <mergeCell ref="A331:A332"/>
    <mergeCell ref="B331:B332"/>
    <mergeCell ref="A333:A334"/>
    <mergeCell ref="B333:B334"/>
    <mergeCell ref="A323:A324"/>
    <mergeCell ref="B323:B324"/>
    <mergeCell ref="A325:A326"/>
    <mergeCell ref="B325:B326"/>
    <mergeCell ref="A327:A328"/>
    <mergeCell ref="B327:B328"/>
    <mergeCell ref="A317:A318"/>
    <mergeCell ref="B317:B318"/>
    <mergeCell ref="A319:A320"/>
    <mergeCell ref="B319:B320"/>
    <mergeCell ref="A321:A322"/>
    <mergeCell ref="B321:B322"/>
    <mergeCell ref="A311:A312"/>
    <mergeCell ref="B311:B312"/>
    <mergeCell ref="A313:A314"/>
    <mergeCell ref="B313:B314"/>
    <mergeCell ref="A315:A316"/>
    <mergeCell ref="B315:B316"/>
    <mergeCell ref="A305:A306"/>
    <mergeCell ref="B305:B306"/>
    <mergeCell ref="A307:A308"/>
    <mergeCell ref="B307:B308"/>
    <mergeCell ref="A309:A310"/>
    <mergeCell ref="B309:B310"/>
    <mergeCell ref="A299:A300"/>
    <mergeCell ref="B299:B300"/>
    <mergeCell ref="A301:A302"/>
    <mergeCell ref="B301:B302"/>
    <mergeCell ref="A303:A304"/>
    <mergeCell ref="B303:B304"/>
    <mergeCell ref="A293:A294"/>
    <mergeCell ref="B293:B294"/>
    <mergeCell ref="A295:A296"/>
    <mergeCell ref="B295:B296"/>
    <mergeCell ref="A297:A298"/>
    <mergeCell ref="B297:B298"/>
    <mergeCell ref="A287:A288"/>
    <mergeCell ref="B287:B288"/>
    <mergeCell ref="A289:A290"/>
    <mergeCell ref="B289:B290"/>
    <mergeCell ref="A291:A292"/>
    <mergeCell ref="B291:B292"/>
    <mergeCell ref="A281:A282"/>
    <mergeCell ref="B281:B282"/>
    <mergeCell ref="A283:A284"/>
    <mergeCell ref="B283:B284"/>
    <mergeCell ref="A285:A286"/>
    <mergeCell ref="B285:B286"/>
    <mergeCell ref="A275:A276"/>
    <mergeCell ref="B275:B276"/>
    <mergeCell ref="A277:A278"/>
    <mergeCell ref="B277:B278"/>
    <mergeCell ref="A279:A280"/>
    <mergeCell ref="B279:B280"/>
    <mergeCell ref="A269:A270"/>
    <mergeCell ref="B269:B270"/>
    <mergeCell ref="A271:A272"/>
    <mergeCell ref="B271:B272"/>
    <mergeCell ref="A273:A274"/>
    <mergeCell ref="B273:B274"/>
    <mergeCell ref="A263:A264"/>
    <mergeCell ref="B263:B264"/>
    <mergeCell ref="A265:A266"/>
    <mergeCell ref="B265:B266"/>
    <mergeCell ref="A267:A268"/>
    <mergeCell ref="B267:B268"/>
    <mergeCell ref="A257:A258"/>
    <mergeCell ref="B257:B258"/>
    <mergeCell ref="A259:A260"/>
    <mergeCell ref="B259:B260"/>
    <mergeCell ref="A261:A262"/>
    <mergeCell ref="B261:B262"/>
    <mergeCell ref="A251:A252"/>
    <mergeCell ref="B251:B252"/>
    <mergeCell ref="A253:A254"/>
    <mergeCell ref="B253:B254"/>
    <mergeCell ref="A255:A256"/>
    <mergeCell ref="B255:B256"/>
    <mergeCell ref="A245:A246"/>
    <mergeCell ref="B245:B246"/>
    <mergeCell ref="A247:A248"/>
    <mergeCell ref="B247:B248"/>
    <mergeCell ref="A249:A250"/>
    <mergeCell ref="B249:B250"/>
    <mergeCell ref="A239:A240"/>
    <mergeCell ref="B239:B240"/>
    <mergeCell ref="A241:A242"/>
    <mergeCell ref="B241:B242"/>
    <mergeCell ref="A243:A244"/>
    <mergeCell ref="B243:B244"/>
    <mergeCell ref="A233:A234"/>
    <mergeCell ref="B233:B234"/>
    <mergeCell ref="A235:A236"/>
    <mergeCell ref="B235:B236"/>
    <mergeCell ref="A237:A238"/>
    <mergeCell ref="B237:B238"/>
    <mergeCell ref="A227:A228"/>
    <mergeCell ref="B227:B228"/>
    <mergeCell ref="A229:A230"/>
    <mergeCell ref="B229:B230"/>
    <mergeCell ref="A231:A232"/>
    <mergeCell ref="B231:B232"/>
    <mergeCell ref="A221:A222"/>
    <mergeCell ref="B221:B222"/>
    <mergeCell ref="A223:A224"/>
    <mergeCell ref="B223:B224"/>
    <mergeCell ref="A225:A226"/>
    <mergeCell ref="B225:B226"/>
    <mergeCell ref="A215:A216"/>
    <mergeCell ref="B215:B216"/>
    <mergeCell ref="A217:A218"/>
    <mergeCell ref="B217:B218"/>
    <mergeCell ref="A219:A220"/>
    <mergeCell ref="B219:B220"/>
    <mergeCell ref="A209:A210"/>
    <mergeCell ref="B209:B210"/>
    <mergeCell ref="A211:A212"/>
    <mergeCell ref="B211:B212"/>
    <mergeCell ref="A213:A214"/>
    <mergeCell ref="B213:B214"/>
    <mergeCell ref="A203:A204"/>
    <mergeCell ref="B203:B204"/>
    <mergeCell ref="A205:A206"/>
    <mergeCell ref="B205:B206"/>
    <mergeCell ref="A207:A208"/>
    <mergeCell ref="B207:B208"/>
    <mergeCell ref="A197:A198"/>
    <mergeCell ref="B197:B198"/>
    <mergeCell ref="A199:A200"/>
    <mergeCell ref="B199:B200"/>
    <mergeCell ref="A201:A202"/>
    <mergeCell ref="B201:B202"/>
    <mergeCell ref="A191:A192"/>
    <mergeCell ref="B191:B192"/>
    <mergeCell ref="A193:A194"/>
    <mergeCell ref="B193:B194"/>
    <mergeCell ref="A195:A196"/>
    <mergeCell ref="B195:B196"/>
    <mergeCell ref="A185:A186"/>
    <mergeCell ref="B185:B186"/>
    <mergeCell ref="A187:A188"/>
    <mergeCell ref="B187:B188"/>
    <mergeCell ref="A189:A190"/>
    <mergeCell ref="B189:B190"/>
    <mergeCell ref="A179:A180"/>
    <mergeCell ref="B179:B180"/>
    <mergeCell ref="A181:A182"/>
    <mergeCell ref="B181:B182"/>
    <mergeCell ref="A183:A184"/>
    <mergeCell ref="B183:B184"/>
    <mergeCell ref="A173:A174"/>
    <mergeCell ref="B173:B174"/>
    <mergeCell ref="A175:A176"/>
    <mergeCell ref="B175:B176"/>
    <mergeCell ref="A177:A178"/>
    <mergeCell ref="B177:B178"/>
    <mergeCell ref="A167:A168"/>
    <mergeCell ref="B167:B168"/>
    <mergeCell ref="A169:A170"/>
    <mergeCell ref="B169:B170"/>
    <mergeCell ref="A171:A172"/>
    <mergeCell ref="B171:B172"/>
    <mergeCell ref="A161:A162"/>
    <mergeCell ref="B161:B162"/>
    <mergeCell ref="A163:A164"/>
    <mergeCell ref="B163:B164"/>
    <mergeCell ref="A165:A166"/>
    <mergeCell ref="B165:B166"/>
    <mergeCell ref="A155:A156"/>
    <mergeCell ref="B155:B156"/>
    <mergeCell ref="A157:A158"/>
    <mergeCell ref="B157:B158"/>
    <mergeCell ref="A159:A160"/>
    <mergeCell ref="B159:B160"/>
    <mergeCell ref="A149:A150"/>
    <mergeCell ref="B149:B150"/>
    <mergeCell ref="A151:A152"/>
    <mergeCell ref="B151:B152"/>
    <mergeCell ref="A153:A154"/>
    <mergeCell ref="B153:B154"/>
    <mergeCell ref="A143:A144"/>
    <mergeCell ref="B143:B144"/>
    <mergeCell ref="A145:A146"/>
    <mergeCell ref="B145:B146"/>
    <mergeCell ref="A147:A148"/>
    <mergeCell ref="B147:B148"/>
    <mergeCell ref="A137:A138"/>
    <mergeCell ref="B137:B138"/>
    <mergeCell ref="A139:A140"/>
    <mergeCell ref="B139:B140"/>
    <mergeCell ref="A141:A142"/>
    <mergeCell ref="B141:B142"/>
    <mergeCell ref="A131:A132"/>
    <mergeCell ref="B131:B132"/>
    <mergeCell ref="A133:A134"/>
    <mergeCell ref="B133:B134"/>
    <mergeCell ref="A135:A136"/>
    <mergeCell ref="B135:B136"/>
    <mergeCell ref="A125:A126"/>
    <mergeCell ref="B125:B126"/>
    <mergeCell ref="A127:A128"/>
    <mergeCell ref="B127:B128"/>
    <mergeCell ref="A129:A130"/>
    <mergeCell ref="B129:B130"/>
    <mergeCell ref="A119:A120"/>
    <mergeCell ref="B119:B120"/>
    <mergeCell ref="A121:A122"/>
    <mergeCell ref="B121:B122"/>
    <mergeCell ref="A123:A124"/>
    <mergeCell ref="B123:B124"/>
    <mergeCell ref="A113:A114"/>
    <mergeCell ref="B113:B114"/>
    <mergeCell ref="A115:A116"/>
    <mergeCell ref="B115:B116"/>
    <mergeCell ref="A117:A118"/>
    <mergeCell ref="B117:B118"/>
    <mergeCell ref="A107:A108"/>
    <mergeCell ref="B107:B108"/>
    <mergeCell ref="A109:A110"/>
    <mergeCell ref="B109:B110"/>
    <mergeCell ref="A111:A112"/>
    <mergeCell ref="B111:B112"/>
    <mergeCell ref="A101:A102"/>
    <mergeCell ref="B101:B102"/>
    <mergeCell ref="A103:A104"/>
    <mergeCell ref="B103:B104"/>
    <mergeCell ref="A105:A106"/>
    <mergeCell ref="B105:B106"/>
    <mergeCell ref="A95:A96"/>
    <mergeCell ref="B95:B96"/>
    <mergeCell ref="A97:A98"/>
    <mergeCell ref="B97:B98"/>
    <mergeCell ref="A99:A100"/>
    <mergeCell ref="B99:B100"/>
    <mergeCell ref="A89:A90"/>
    <mergeCell ref="B89:B90"/>
    <mergeCell ref="A91:A92"/>
    <mergeCell ref="B91:B92"/>
    <mergeCell ref="A93:A94"/>
    <mergeCell ref="B93:B94"/>
    <mergeCell ref="A83:A84"/>
    <mergeCell ref="B83:B84"/>
    <mergeCell ref="A85:A86"/>
    <mergeCell ref="B85:B86"/>
    <mergeCell ref="A87:A88"/>
    <mergeCell ref="B87:B88"/>
    <mergeCell ref="A77:A78"/>
    <mergeCell ref="B77:B78"/>
    <mergeCell ref="A79:A80"/>
    <mergeCell ref="B79:B80"/>
    <mergeCell ref="A81:A82"/>
    <mergeCell ref="B81:B82"/>
    <mergeCell ref="A71:A72"/>
    <mergeCell ref="B71:B72"/>
    <mergeCell ref="A73:A74"/>
    <mergeCell ref="B73:B74"/>
    <mergeCell ref="A75:A76"/>
    <mergeCell ref="B75:B76"/>
    <mergeCell ref="A65:A66"/>
    <mergeCell ref="B65:B66"/>
    <mergeCell ref="A67:A68"/>
    <mergeCell ref="B67:B68"/>
    <mergeCell ref="A69:A70"/>
    <mergeCell ref="B69:B70"/>
    <mergeCell ref="A59:A60"/>
    <mergeCell ref="B59:B60"/>
    <mergeCell ref="A61:A62"/>
    <mergeCell ref="B61:B62"/>
    <mergeCell ref="A63:A64"/>
    <mergeCell ref="B63:B64"/>
    <mergeCell ref="A53:A54"/>
    <mergeCell ref="B53:B54"/>
    <mergeCell ref="A55:A56"/>
    <mergeCell ref="B55:B56"/>
    <mergeCell ref="A57:A58"/>
    <mergeCell ref="B57:B58"/>
    <mergeCell ref="A47:A48"/>
    <mergeCell ref="B47:B48"/>
    <mergeCell ref="A49:A50"/>
    <mergeCell ref="B49:B50"/>
    <mergeCell ref="A51:A52"/>
    <mergeCell ref="B51:B52"/>
    <mergeCell ref="A41:A42"/>
    <mergeCell ref="B41:B42"/>
    <mergeCell ref="A43:A44"/>
    <mergeCell ref="B43:B44"/>
    <mergeCell ref="A45:A46"/>
    <mergeCell ref="B45:B46"/>
    <mergeCell ref="A35:A36"/>
    <mergeCell ref="B35:B36"/>
    <mergeCell ref="A37:A38"/>
    <mergeCell ref="B37:B38"/>
    <mergeCell ref="A39:A40"/>
    <mergeCell ref="B39:B40"/>
    <mergeCell ref="A29:A30"/>
    <mergeCell ref="B29:B30"/>
    <mergeCell ref="A31:A32"/>
    <mergeCell ref="B31:B32"/>
    <mergeCell ref="A33:A34"/>
    <mergeCell ref="B33:B34"/>
    <mergeCell ref="A23:A24"/>
    <mergeCell ref="B23:B24"/>
    <mergeCell ref="A25:A26"/>
    <mergeCell ref="B25:B26"/>
    <mergeCell ref="A27:A28"/>
    <mergeCell ref="B27:B28"/>
    <mergeCell ref="A17:A18"/>
    <mergeCell ref="B17:B18"/>
    <mergeCell ref="A19:A20"/>
    <mergeCell ref="B19:B20"/>
    <mergeCell ref="A21:A22"/>
    <mergeCell ref="B21:B22"/>
    <mergeCell ref="A11:A12"/>
    <mergeCell ref="B11:B12"/>
    <mergeCell ref="A13:A14"/>
    <mergeCell ref="B13:B14"/>
    <mergeCell ref="A15:A16"/>
    <mergeCell ref="B15:B16"/>
    <mergeCell ref="A5:A6"/>
    <mergeCell ref="B5:B6"/>
    <mergeCell ref="A7:A8"/>
    <mergeCell ref="B7:B8"/>
    <mergeCell ref="A9:A10"/>
    <mergeCell ref="B9:B10"/>
    <mergeCell ref="A1:A2"/>
    <mergeCell ref="B1:B2"/>
    <mergeCell ref="C1:C2"/>
    <mergeCell ref="D1:O1"/>
    <mergeCell ref="A3:A4"/>
    <mergeCell ref="B3:B4"/>
  </mergeCells>
  <pageMargins left="0.70866141732283472" right="0.70866141732283472" top="0.15748031496062992" bottom="0.15748031496062992" header="0.31496062992125984" footer="0.31496062992125984"/>
  <pageSetup paperSize="9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2026-05-05T22:25:54Z</dcterms:created>
  <dcterms:modified xsi:type="dcterms:W3CDTF">2026-05-05T22:39:36Z</dcterms:modified>
</cp:coreProperties>
</file>